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Read me" sheetId="1" state="visible" r:id="rId1"/>
    <sheet xmlns:r="http://schemas.openxmlformats.org/officeDocument/2006/relationships" name="Inputs" sheetId="2" state="visible" r:id="rId2"/>
    <sheet xmlns:r="http://schemas.openxmlformats.org/officeDocument/2006/relationships" name="DCF" sheetId="3" state="visible" r:id="rId3"/>
  </sheets>
  <definedNames>
    <definedName name="Discount_Rate">Inputs!$C$11</definedName>
    <definedName name="Terminal_Growth">Inputs!$C$12</definedName>
    <definedName name="Tax_Rate">Inputs!$C$13</definedName>
    <definedName name="Net_Debt">Inputs!$C$14</definedName>
    <definedName name="Shares_Outstanding">Inputs!$C$15</definedName>
    <definedName name="Discount_Rate_Step">Inputs!$C$16</definedName>
    <definedName name="Growth_Step">Inputs!$C$17</definedName>
    <definedName name="Year0_Revenue">Inputs!$C$22</definedName>
    <definedName name="Revenue_Growth">Inputs!$D$23:$H$23</definedName>
    <definedName name="Operating_Margin">Inputs!$D$24:$H$24</definedName>
    <definedName name="DA_Pct_Revenue">Inputs!$D$25:$H$25</definedName>
    <definedName name="Capex_Pct_Revenue">Inputs!$D$26:$H$26</definedName>
    <definedName name="NWC_Pct_Revenue_Change">Inputs!$D$27:$H$27</definedName>
    <definedName name="Free_Cash_Flow">DCF!$D$14:$H$14</definedName>
    <definedName name="Terminal_Value">DCF!$C$21</definedName>
    <definedName name="Enterprise_Value">DCF!$C$23</definedName>
    <definedName name="Equity_Value">DCF!$C$25</definedName>
    <definedName name="Model_Check">DCF!$C$58</definedName>
  </definedNames>
  <calcPr calcId="124519" fullCalcOnLoad="1"/>
</workbook>
</file>

<file path=xl/styles.xml><?xml version="1.0" encoding="utf-8"?>
<styleSheet xmlns="http://schemas.openxmlformats.org/spreadsheetml/2006/main">
  <numFmts count="6">
    <numFmt numFmtId="164" formatCode="0.0%"/>
    <numFmt numFmtId="165" formatCode="#,##0;(#,##0);&quot;-&quot;"/>
    <numFmt numFmtId="166" formatCode="0.0"/>
    <numFmt numFmtId="167" formatCode="0.0000"/>
    <numFmt numFmtId="168" formatCode="0.0%;(0.0%);&quot;-&quot;"/>
    <numFmt numFmtId="169" formatCode="0.0&quot;x&quot;"/>
  </numFmts>
  <fonts count="13">
    <font>
      <name val="Calibri"/>
      <family val="2"/>
      <color theme="1"/>
      <sz val="11"/>
      <scheme val="minor"/>
    </font>
    <font>
      <name val="Calibri"/>
      <b val="1"/>
      <color rgb="000A0D0F"/>
      <sz val="20"/>
    </font>
    <font>
      <name val="Calibri"/>
      <i val="1"/>
      <color rgb="00595959"/>
      <sz val="9"/>
    </font>
    <font>
      <name val="Calibri"/>
      <b val="1"/>
      <color rgb="000A0D0F"/>
      <sz val="11"/>
    </font>
    <font>
      <name val="Calibri"/>
      <sz val="10"/>
    </font>
    <font>
      <name val="Calibri"/>
      <color rgb="000000FF"/>
      <sz val="10"/>
    </font>
    <font>
      <name val="Calibri"/>
      <b val="1"/>
      <color rgb="00006100"/>
      <sz val="10"/>
    </font>
    <font>
      <name val="Calibri"/>
      <b val="1"/>
      <color rgb="000A0D0F"/>
      <sz val="18"/>
    </font>
    <font>
      <name val="Calibri"/>
      <i val="1"/>
      <color rgb="00595959"/>
      <sz val="10"/>
    </font>
    <font>
      <name val="Calibri"/>
      <b val="1"/>
      <color rgb="000A0D0F"/>
      <sz val="10"/>
    </font>
    <font>
      <name val="Calibri"/>
      <b val="1"/>
      <color rgb="00FFFFFF"/>
      <sz val="11"/>
    </font>
    <font>
      <name val="Calibri"/>
      <color rgb="000A0D0F"/>
      <sz val="10"/>
    </font>
    <font>
      <name val="Calibri"/>
      <b val="1"/>
      <color rgb="000A0D0F"/>
      <sz val="9"/>
    </font>
  </fonts>
  <fills count="6">
    <fill>
      <patternFill/>
    </fill>
    <fill>
      <patternFill patternType="gray125"/>
    </fill>
    <fill>
      <patternFill patternType="solid">
        <fgColor rgb="00FFF8D6"/>
      </patternFill>
    </fill>
    <fill>
      <patternFill patternType="solid">
        <fgColor rgb="00C6EFCE"/>
      </patternFill>
    </fill>
    <fill>
      <patternFill patternType="solid">
        <fgColor rgb="000A0D0F"/>
      </patternFill>
    </fill>
    <fill>
      <patternFill patternType="solid">
        <fgColor rgb="00D9F5F6"/>
      </patternFill>
    </fill>
  </fills>
  <borders count="8">
    <border>
      <left/>
      <right/>
      <top/>
      <bottom/>
      <diagonal/>
    </border>
    <border>
      <left style="thin">
        <color rgb="00BFBFBF"/>
      </left>
      <right style="thin">
        <color rgb="00BFBFBF"/>
      </right>
      <top style="thin">
        <color rgb="00BFBFBF"/>
      </top>
      <bottom style="thin">
        <color rgb="00BFBFBF"/>
      </bottom>
    </border>
    <border>
      <left/>
      <right/>
      <top style="thin">
        <color rgb="00BFBFBF"/>
      </top>
      <bottom/>
      <diagonal/>
    </border>
    <border>
      <left/>
      <right style="thin">
        <color rgb="00BFBFBF"/>
      </right>
      <top style="thin">
        <color rgb="00BFBFBF"/>
      </top>
      <bottom/>
      <diagonal/>
    </border>
    <border>
      <left/>
      <right/>
      <top style="thin">
        <color rgb="00BFBFBF"/>
      </top>
      <bottom style="thin">
        <color rgb="00BFBFBF"/>
      </bottom>
      <diagonal/>
    </border>
    <border>
      <left/>
      <right style="thin">
        <color rgb="00BFBFBF"/>
      </right>
      <top style="thin">
        <color rgb="00BFBFBF"/>
      </top>
      <bottom style="thin">
        <color rgb="00BFBFBF"/>
      </bottom>
      <diagonal/>
    </border>
    <border>
      <bottom style="medium">
        <color rgb="000A0D0F"/>
      </bottom>
    </border>
    <border>
      <top style="thin">
        <color rgb="00BFBFBF"/>
      </top>
    </border>
  </borders>
  <cellStyleXfs count="1">
    <xf numFmtId="0" fontId="0" fillId="0" borderId="0"/>
  </cellStyleXfs>
  <cellXfs count="40">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pivotButton="0" quotePrefix="0" xfId="0"/>
    <xf numFmtId="0" fontId="4" fillId="0" borderId="0" applyAlignment="1" pivotButton="0" quotePrefix="0" xfId="0">
      <alignment vertical="top" wrapText="1"/>
    </xf>
    <xf numFmtId="0" fontId="5" fillId="2" borderId="1" applyAlignment="1" pivotButton="0" quotePrefix="0" xfId="0">
      <alignment horizontal="left" vertical="center"/>
    </xf>
    <xf numFmtId="0" fontId="4" fillId="0" borderId="0" pivotButton="0" quotePrefix="0" xfId="0"/>
    <xf numFmtId="0" fontId="6" fillId="3" borderId="0" pivotButton="0" quotePrefix="0" xfId="0"/>
    <xf numFmtId="0" fontId="7" fillId="0" borderId="0" pivotButton="0" quotePrefix="0" xfId="0"/>
    <xf numFmtId="0" fontId="8" fillId="0" borderId="0" pivotButton="0" quotePrefix="0" xfId="0"/>
    <xf numFmtId="0" fontId="9" fillId="0" borderId="0" pivotButton="0" quotePrefix="0" xfId="0"/>
    <xf numFmtId="0" fontId="10" fillId="4" borderId="0" pivotButton="0" quotePrefix="0" xfId="0"/>
    <xf numFmtId="0" fontId="0" fillId="4" borderId="0" pivotButton="0" quotePrefix="0" xfId="0"/>
    <xf numFmtId="0" fontId="11" fillId="0" borderId="0" applyAlignment="1" pivotButton="0" quotePrefix="0" xfId="0">
      <alignment vertical="center"/>
    </xf>
    <xf numFmtId="0" fontId="0" fillId="0" borderId="4" pivotButton="0" quotePrefix="0" xfId="0"/>
    <xf numFmtId="0" fontId="0" fillId="0" borderId="5" pivotButton="0" quotePrefix="0" xfId="0"/>
    <xf numFmtId="1" fontId="5" fillId="2" borderId="1" applyAlignment="1" pivotButton="0" quotePrefix="0" xfId="0">
      <alignment horizontal="right" vertical="center"/>
    </xf>
    <xf numFmtId="164" fontId="5" fillId="2" borderId="1" applyAlignment="1" pivotButton="0" quotePrefix="0" xfId="0">
      <alignment horizontal="right" vertical="center"/>
    </xf>
    <xf numFmtId="165" fontId="5" fillId="2" borderId="1" applyAlignment="1" pivotButton="0" quotePrefix="0" xfId="0">
      <alignment horizontal="right" vertical="center"/>
    </xf>
    <xf numFmtId="0" fontId="9" fillId="5" borderId="6" pivotButton="0" quotePrefix="0" xfId="0"/>
    <xf numFmtId="1" fontId="9" fillId="5" borderId="6" applyAlignment="1" pivotButton="0" quotePrefix="0" xfId="0">
      <alignment horizontal="right"/>
    </xf>
    <xf numFmtId="0" fontId="2" fillId="0" borderId="0" applyAlignment="1" pivotButton="0" quotePrefix="0" xfId="0">
      <alignment horizontal="right"/>
    </xf>
    <xf numFmtId="0" fontId="9" fillId="5" borderId="0" pivotButton="0" quotePrefix="0" xfId="0"/>
    <xf numFmtId="1" fontId="9" fillId="5" borderId="0" applyAlignment="1" pivotButton="0" quotePrefix="0" xfId="0">
      <alignment horizontal="right"/>
    </xf>
    <xf numFmtId="0" fontId="11" fillId="5" borderId="6" pivotButton="0" quotePrefix="0" xfId="0"/>
    <xf numFmtId="166" fontId="11" fillId="5" borderId="6" applyAlignment="1" pivotButton="0" quotePrefix="0" xfId="0">
      <alignment horizontal="right"/>
    </xf>
    <xf numFmtId="165" fontId="11" fillId="0" borderId="0" applyAlignment="1" pivotButton="0" quotePrefix="0" xfId="0">
      <alignment horizontal="right" vertical="center"/>
    </xf>
    <xf numFmtId="0" fontId="9" fillId="0" borderId="0" applyAlignment="1" pivotButton="0" quotePrefix="0" xfId="0">
      <alignment vertical="center"/>
    </xf>
    <xf numFmtId="165" fontId="9" fillId="0" borderId="7" applyAlignment="1" pivotButton="0" quotePrefix="0" xfId="0">
      <alignment horizontal="right" vertical="center"/>
    </xf>
    <xf numFmtId="167" fontId="11" fillId="0" borderId="0" applyAlignment="1" pivotButton="0" quotePrefix="0" xfId="0">
      <alignment horizontal="right" vertical="center"/>
    </xf>
    <xf numFmtId="165" fontId="9" fillId="0" borderId="0" applyAlignment="1" pivotButton="0" quotePrefix="0" xfId="0">
      <alignment horizontal="right" vertical="center"/>
    </xf>
    <xf numFmtId="4" fontId="9" fillId="0" borderId="0" applyAlignment="1" pivotButton="0" quotePrefix="0" xfId="0">
      <alignment horizontal="right" vertical="center"/>
    </xf>
    <xf numFmtId="168" fontId="11" fillId="0" borderId="0" applyAlignment="1" pivotButton="0" quotePrefix="0" xfId="0">
      <alignment horizontal="right" vertical="center"/>
    </xf>
    <xf numFmtId="169" fontId="11" fillId="0" borderId="0" applyAlignment="1" pivotButton="0" quotePrefix="0" xfId="0">
      <alignment horizontal="right" vertical="center"/>
    </xf>
    <xf numFmtId="0" fontId="12" fillId="0" borderId="0" pivotButton="0" quotePrefix="0" xfId="0"/>
    <xf numFmtId="164" fontId="9" fillId="5" borderId="0" applyAlignment="1" pivotButton="0" quotePrefix="0" xfId="0">
      <alignment horizontal="right"/>
    </xf>
    <xf numFmtId="164" fontId="9" fillId="5" borderId="0" pivotButton="0" quotePrefix="0" xfId="0"/>
    <xf numFmtId="165" fontId="9" fillId="2" borderId="1" applyAlignment="1" pivotButton="0" quotePrefix="0" xfId="0">
      <alignment horizontal="right" vertical="center"/>
    </xf>
    <xf numFmtId="165" fontId="11" fillId="0" borderId="0" applyAlignment="1" pivotButton="0" quotePrefix="0" xfId="0">
      <alignment horizontal="center" vertical="center"/>
    </xf>
    <xf numFmtId="165" fontId="9" fillId="0" borderId="0" applyAlignment="1" pivotButton="0" quotePrefix="0" xfId="0">
      <alignment horizontal="center" vertical="center"/>
    </xf>
  </cellXfs>
  <cellStyles count="1">
    <cellStyle name="Normal" xfId="0" builtinId="0" hidden="0"/>
  </cellStyles>
  <dxfs count="2">
    <dxf>
      <font>
        <b val="1"/>
        <color rgb="00006100"/>
      </font>
      <fill>
        <patternFill patternType="solid">
          <fgColor rgb="00C6EFCE"/>
          <bgColor rgb="00C6EFCE"/>
        </patternFill>
      </fill>
    </dxf>
    <dxf>
      <font>
        <b val="1"/>
        <color rgb="009C0006"/>
      </font>
      <fill>
        <patternFill patternType="solid">
          <fgColor rgb="00FFC7CE"/>
          <bgColor rgb="00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B1:C21"/>
  <sheetViews>
    <sheetView showGridLines="0" zoomScale="100" workbookViewId="0">
      <selection activeCell="A1" sqref="A1"/>
    </sheetView>
  </sheetViews>
  <sheetFormatPr baseColWidth="8" defaultRowHeight="15"/>
  <cols>
    <col width="3" customWidth="1" min="1" max="1"/>
    <col width="28" customWidth="1" min="2" max="2"/>
    <col width="90" customWidth="1" min="3" max="3"/>
  </cols>
  <sheetData>
    <row r="1" ht="32" customHeight="1">
      <c r="B1" s="1" t="inlineStr">
        <is>
          <t>Discounted cash flow (DCF) valuation</t>
        </is>
      </c>
    </row>
    <row r="2">
      <c r="B2" s="2" t="inlineStr">
        <is>
          <t>A free template from ForwarD²eployed. https://forwardeployed.work/templates/dcf-valuation-template</t>
        </is>
      </c>
    </row>
    <row r="4" ht="60" customHeight="1">
      <c r="B4" s="3" t="inlineStr">
        <is>
          <t>What it does</t>
        </is>
      </c>
      <c r="C4" s="4" t="inlineStr">
        <is>
          <t>Values a business as the present value of the cash it is expected to produce. Five forecast years of unlevered free cash flow are discounted at a chosen rate, and a terminal value stands for every year after the fifth, assuming cash flow then grows at a steady rate. Two sensitivity tables show how the answer moves with the discount rate and the terminal growth rate.</t>
        </is>
      </c>
    </row>
    <row r="6" ht="30" customHeight="1">
      <c r="B6" s="3" t="inlineStr">
        <is>
          <t>How to use it</t>
        </is>
      </c>
      <c r="C6" s="4" t="inlineStr">
        <is>
          <t>1. Inputs sheet: replace the made-up numbers with your own. Start with the forecast rows, then the discount rate, the terminal growth rate and net debt.</t>
        </is>
      </c>
    </row>
    <row r="7" ht="30" customHeight="1">
      <c r="C7" s="4" t="inlineStr">
        <is>
          <t>2. DCF sheet: read the free cash flow build, then the enterprise value, equity value and the sense checks beneath it.</t>
        </is>
      </c>
    </row>
    <row r="8" ht="45" customHeight="1">
      <c r="C8" s="4" t="inlineStr">
        <is>
          <t>3. Look at the sensitivity tables. The center cell is your base case. If the answer swings widely across the table, the valuation rests on the discount rate and the terminal growth rate more than on your forecast.</t>
        </is>
      </c>
    </row>
    <row r="9" ht="30" customHeight="1">
      <c r="C9" s="4" t="inlineStr">
        <is>
          <t>4. Check that every check cell reads OK. In particular, the discount rate must exceed the terminal growth rate.</t>
        </is>
      </c>
    </row>
    <row r="11">
      <c r="B11" s="3" t="inlineStr">
        <is>
          <t>Color key</t>
        </is>
      </c>
      <c r="C11" s="5" t="inlineStr">
        <is>
          <t>Blue text on a light fill is an input: type over it.</t>
        </is>
      </c>
    </row>
    <row r="12">
      <c r="C12" s="6" t="inlineStr">
        <is>
          <t>Black text is a formula: leave it alone.</t>
        </is>
      </c>
    </row>
    <row r="13">
      <c r="C13" s="7" t="inlineStr">
        <is>
          <t>OK means a check passes; anything else needs attention.</t>
        </is>
      </c>
    </row>
    <row r="15" ht="30" customHeight="1">
      <c r="B15" s="3" t="inlineStr">
        <is>
          <t>Good to know</t>
        </is>
      </c>
      <c r="C15" s="4" t="inlineStr">
        <is>
          <t>• The numbers in this file are made up, in thousands of one currency unit. Replace all of them. A value from made-up inputs is not a valuation of anything.</t>
        </is>
      </c>
    </row>
    <row r="16" ht="45" customHeight="1">
      <c r="C16" s="4" t="inlineStr">
        <is>
          <t>• Free cash flow here is the operating profit after tax, plus depreciation and amortization, less capital spending and the increase in working capital. It is before interest, so the discount rate is a blended cost of capital.</t>
        </is>
      </c>
    </row>
    <row r="17" ht="60" customHeight="1">
      <c r="C17" s="4" t="inlineStr">
        <is>
          <t>• Discounting is at the end of each year, with the valuation date at the end of Year 0. For mid-year discounting, which raises the value a little, overwrite the periods in DCF row 5 with 0.5, 1.5 and so on. The terminal value is then discounted at the last period, the usual treatment when it comes from a growth rate.</t>
        </is>
      </c>
    </row>
    <row r="18" ht="30" customHeight="1">
      <c r="C18" s="4" t="inlineStr">
        <is>
          <t>• The terminal value uses a steady growth rate. Check the implied exit multiple on the DCF sheet against what similar businesses sell for.</t>
        </is>
      </c>
    </row>
    <row r="19" ht="30" customHeight="1">
      <c r="C19" s="4" t="inlineStr">
        <is>
          <t>• A DCF is only as good as its inputs. Use it to understand what has to be true for a price to make sense, not to produce a single number.</t>
        </is>
      </c>
    </row>
    <row r="21" ht="30" customHeight="1">
      <c r="B21" s="3" t="inlineStr">
        <is>
          <t>Use</t>
        </is>
      </c>
      <c r="C21" s="4" t="inlineStr">
        <is>
          <t>Free to use and adapt for your own work. If you publish or share it, a link back is appreciated. It is a starting point, not professional advice.</t>
        </is>
      </c>
    </row>
  </sheetData>
  <mergeCells count="1">
    <mergeCell ref="B2:C2"/>
  </mergeCells>
  <printOptions horizontalCentered="0"/>
  <pageMargins left="0.75" right="0.75" top="1" bottom="1" header="0.5" footer="0.5"/>
  <pageSetup orientation="portrait" fitToHeight="0" fitToWidth="1"/>
  <headerFooter>
    <oddHeader/>
    <oddFooter>&amp;LForwarD²eployed free template, forwardeployed.work/templates&amp;RPage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H27"/>
  <sheetViews>
    <sheetView showGridLines="0" zoomScale="100" workbookViewId="0">
      <pane ySplit="3" topLeftCell="A4" activePane="bottomLeft" state="frozen"/>
      <selection pane="bottomLeft" activeCell="A1" sqref="A1"/>
    </sheetView>
  </sheetViews>
  <sheetFormatPr baseColWidth="8" defaultRowHeight="15"/>
  <cols>
    <col width="52" customWidth="1" min="1" max="1"/>
    <col width="4" customWidth="1" min="2" max="2"/>
    <col width="14" customWidth="1" min="3" max="3"/>
    <col width="13" customWidth="1" min="4" max="4"/>
    <col width="13" customWidth="1" min="5" max="5"/>
    <col width="13" customWidth="1" min="6" max="6"/>
    <col width="13" customWidth="1" min="7" max="7"/>
    <col width="13" customWidth="1" min="8" max="8"/>
  </cols>
  <sheetData>
    <row r="1" ht="28" customHeight="1">
      <c r="A1" s="8" t="inlineStr">
        <is>
          <t>Inputs</t>
        </is>
      </c>
    </row>
    <row r="2">
      <c r="A2" s="9" t="inlineStr">
        <is>
          <t>Blue cells are inputs. All numbers shown are made up. Amounts are in thousands.</t>
        </is>
      </c>
    </row>
    <row r="3">
      <c r="A3" s="10" t="str">
        <f>"Checks: "&amp;Model_Check</f>
        <v>Checks: ALL OK</v>
      </c>
    </row>
    <row r="5" ht="20" customHeight="1">
      <c r="A5" s="11" t="inlineStr">
        <is>
          <t>General</t>
        </is>
      </c>
      <c r="B5" s="12" t="n"/>
      <c r="C5" s="12" t="n"/>
      <c r="D5" s="12" t="n"/>
      <c r="E5" s="12" t="n"/>
      <c r="F5" s="12" t="n"/>
      <c r="G5" s="12" t="n"/>
      <c r="H5" s="12" t="n"/>
    </row>
    <row r="6">
      <c r="A6" s="13" t="inlineStr">
        <is>
          <t>Company or project name</t>
        </is>
      </c>
      <c r="C6" s="5" t="inlineStr">
        <is>
          <t>Example Co (made up)</t>
        </is>
      </c>
      <c r="D6" s="14" t="n"/>
      <c r="E6" s="15" t="n"/>
    </row>
    <row r="7">
      <c r="A7" s="13" t="inlineStr">
        <is>
          <t>Last actual year (Year 0, the valuation date is its end)</t>
        </is>
      </c>
      <c r="C7" s="16" t="n">
        <v>2025</v>
      </c>
    </row>
    <row r="8">
      <c r="A8" s="13" t="inlineStr">
        <is>
          <t>Units</t>
        </is>
      </c>
      <c r="C8" s="5" t="inlineStr">
        <is>
          <t>Thousands</t>
        </is>
      </c>
    </row>
    <row r="10" ht="20" customHeight="1">
      <c r="A10" s="11" t="inlineStr">
        <is>
          <t>Valuation inputs</t>
        </is>
      </c>
      <c r="B10" s="12" t="n"/>
      <c r="C10" s="12" t="n"/>
      <c r="D10" s="12" t="n"/>
      <c r="E10" s="12" t="n"/>
      <c r="F10" s="12" t="n"/>
      <c r="G10" s="12" t="n"/>
      <c r="H10" s="12" t="n"/>
    </row>
    <row r="11">
      <c r="A11" s="13" t="inlineStr">
        <is>
          <t>Discount rate (cost of capital)</t>
        </is>
      </c>
      <c r="C11" s="17" t="n">
        <v>0.1</v>
      </c>
    </row>
    <row r="12">
      <c r="A12" s="13" t="inlineStr">
        <is>
          <t>Terminal growth rate</t>
        </is>
      </c>
      <c r="C12" s="17" t="n">
        <v>0.025</v>
      </c>
    </row>
    <row r="13">
      <c r="A13" s="13" t="inlineStr">
        <is>
          <t>Tax rate on operating profit</t>
        </is>
      </c>
      <c r="C13" s="17" t="n">
        <v>0.25</v>
      </c>
    </row>
    <row r="14">
      <c r="A14" s="13" t="inlineStr">
        <is>
          <t>Net debt at the valuation date (debt less cash)</t>
        </is>
      </c>
      <c r="C14" s="18" t="n">
        <v>1500</v>
      </c>
    </row>
    <row r="15">
      <c r="A15" s="13" t="inlineStr">
        <is>
          <t>Shares outstanding (in the same units as the amounts; 0 skips per-share)</t>
        </is>
      </c>
      <c r="C15" s="18" t="n">
        <v>2000</v>
      </c>
    </row>
    <row r="16">
      <c r="A16" s="13" t="inlineStr">
        <is>
          <t>Sensitivity step for the discount rate</t>
        </is>
      </c>
      <c r="C16" s="17" t="n">
        <v>0.01</v>
      </c>
    </row>
    <row r="17">
      <c r="A17" s="13" t="inlineStr">
        <is>
          <t>Sensitivity step for the terminal growth rate</t>
        </is>
      </c>
      <c r="C17" s="17" t="n">
        <v>0.005</v>
      </c>
    </row>
    <row r="19" ht="20" customHeight="1">
      <c r="A19" s="11" t="inlineStr">
        <is>
          <t>Operating forecast</t>
        </is>
      </c>
      <c r="B19" s="12" t="n"/>
      <c r="C19" s="12" t="n"/>
      <c r="D19" s="12" t="n"/>
      <c r="E19" s="12" t="n"/>
      <c r="F19" s="12" t="n"/>
      <c r="G19" s="12" t="n"/>
      <c r="H19" s="12" t="n"/>
    </row>
    <row r="20">
      <c r="A20" s="19" t="inlineStr">
        <is>
          <t>Year</t>
        </is>
      </c>
      <c r="B20" s="19" t="n"/>
      <c r="C20" s="20">
        <f>$C$7</f>
        <v>2025</v>
      </c>
      <c r="D20" s="20">
        <f>C20+1</f>
        <v>2026.0</v>
      </c>
      <c r="E20" s="20">
        <f>D20+1</f>
        <v>2027.0</v>
      </c>
      <c r="F20" s="20">
        <f>E20+1</f>
        <v>2028.0</v>
      </c>
      <c r="G20" s="20">
        <f>F20+1</f>
        <v>2029.0</v>
      </c>
      <c r="H20" s="20">
        <f>G20+1</f>
        <v>2030.0</v>
      </c>
    </row>
    <row r="21">
      <c r="C21" s="21" t="inlineStr">
        <is>
          <t>Actual</t>
        </is>
      </c>
      <c r="D21" s="21" t="inlineStr">
        <is>
          <t>Forecast</t>
        </is>
      </c>
      <c r="E21" s="21" t="inlineStr">
        <is>
          <t>Forecast</t>
        </is>
      </c>
      <c r="F21" s="21" t="inlineStr">
        <is>
          <t>Forecast</t>
        </is>
      </c>
      <c r="G21" s="21" t="inlineStr">
        <is>
          <t>Forecast</t>
        </is>
      </c>
      <c r="H21" s="21" t="inlineStr">
        <is>
          <t>Forecast</t>
        </is>
      </c>
    </row>
    <row r="22">
      <c r="A22" s="13" t="inlineStr">
        <is>
          <t>Revenue in Year 0</t>
        </is>
      </c>
      <c r="C22" s="18" t="n">
        <v>5000</v>
      </c>
    </row>
    <row r="23">
      <c r="A23" s="13" t="inlineStr">
        <is>
          <t>Revenue growth</t>
        </is>
      </c>
      <c r="D23" s="17" t="n">
        <v>0.12</v>
      </c>
      <c r="E23" s="17" t="n">
        <v>0.1</v>
      </c>
      <c r="F23" s="17" t="n">
        <v>0.08</v>
      </c>
      <c r="G23" s="17" t="n">
        <v>0.06</v>
      </c>
      <c r="H23" s="17" t="n">
        <v>0.05</v>
      </c>
    </row>
    <row r="24">
      <c r="A24" s="13" t="inlineStr">
        <is>
          <t>Operating margin (EBIT as % of revenue)</t>
        </is>
      </c>
      <c r="D24" s="17" t="n">
        <v>0.14</v>
      </c>
      <c r="E24" s="17" t="n">
        <v>0.15</v>
      </c>
      <c r="F24" s="17" t="n">
        <v>0.16</v>
      </c>
      <c r="G24" s="17" t="n">
        <v>0.16</v>
      </c>
      <c r="H24" s="17" t="n">
        <v>0.16</v>
      </c>
    </row>
    <row r="25">
      <c r="A25" s="13" t="inlineStr">
        <is>
          <t>Depreciation and amortization, % of revenue</t>
        </is>
      </c>
      <c r="D25" s="17" t="n">
        <v>0.04</v>
      </c>
      <c r="E25" s="17" t="n">
        <v>0.04</v>
      </c>
      <c r="F25" s="17" t="n">
        <v>0.04</v>
      </c>
      <c r="G25" s="17" t="n">
        <v>0.04</v>
      </c>
      <c r="H25" s="17" t="n">
        <v>0.04</v>
      </c>
    </row>
    <row r="26">
      <c r="A26" s="13" t="inlineStr">
        <is>
          <t>Capital spending, % of revenue</t>
        </is>
      </c>
      <c r="D26" s="17" t="n">
        <v>0.05</v>
      </c>
      <c r="E26" s="17" t="n">
        <v>0.05</v>
      </c>
      <c r="F26" s="17" t="n">
        <v>0.05</v>
      </c>
      <c r="G26" s="17" t="n">
        <v>0.05</v>
      </c>
      <c r="H26" s="17" t="n">
        <v>0.05</v>
      </c>
    </row>
    <row r="27">
      <c r="A27" s="13" t="inlineStr">
        <is>
          <t>Increase in working capital, % of the increase in revenue</t>
        </is>
      </c>
      <c r="D27" s="17" t="n">
        <v>0.1</v>
      </c>
      <c r="E27" s="17" t="n">
        <v>0.1</v>
      </c>
      <c r="F27" s="17" t="n">
        <v>0.1</v>
      </c>
      <c r="G27" s="17" t="n">
        <v>0.1</v>
      </c>
      <c r="H27" s="17" t="n">
        <v>0.1</v>
      </c>
    </row>
  </sheetData>
  <mergeCells count="1">
    <mergeCell ref="C6:E6"/>
  </mergeCells>
  <printOptions horizontalCentered="0"/>
  <pageMargins left="0.75" right="0.75" top="1" bottom="1" header="0.5" footer="0.5"/>
  <pageSetup orientation="landscape" fitToHeight="0" fitToWidth="1"/>
  <headerFooter>
    <oddHeader/>
    <oddFooter>&amp;LForwarD²eployed free template, forwardeployed.work/templates&amp;RPage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H58"/>
  <sheetViews>
    <sheetView showGridLines="0" zoomScale="100" workbookViewId="0">
      <pane xSplit="2" ySplit="5" topLeftCell="C6" activePane="bottomRight" state="frozen"/>
      <selection pane="topRight"/>
      <selection pane="bottomLeft"/>
      <selection pane="bottomRight" activeCell="A1" sqref="A1"/>
    </sheetView>
  </sheetViews>
  <sheetFormatPr baseColWidth="8" defaultRowHeight="15"/>
  <cols>
    <col width="50" customWidth="1" min="1" max="1"/>
    <col width="16" customWidth="1" min="2" max="2"/>
    <col width="14" customWidth="1" min="3" max="3"/>
    <col width="14" customWidth="1" min="4" max="4"/>
    <col width="14" customWidth="1" min="5" max="5"/>
    <col width="14" customWidth="1" min="6" max="6"/>
    <col width="14" customWidth="1" min="7" max="7"/>
    <col width="14" customWidth="1" min="8" max="8"/>
  </cols>
  <sheetData>
    <row r="1" ht="28" customHeight="1">
      <c r="A1" s="8" t="inlineStr">
        <is>
          <t>Discounted cash flow valuation</t>
        </is>
      </c>
    </row>
    <row r="2">
      <c r="A2" s="9" t="inlineStr">
        <is>
          <t>Amounts in thousands. Every cell is a formula.</t>
        </is>
      </c>
    </row>
    <row r="3">
      <c r="A3" s="10" t="str">
        <f>"Checks: "&amp;Model_Check</f>
        <v>Checks: ALL OK</v>
      </c>
    </row>
    <row r="4">
      <c r="A4" s="22" t="inlineStr">
        <is>
          <t>Year</t>
        </is>
      </c>
      <c r="B4" s="22" t="n"/>
      <c r="C4" s="23">
        <f>Inputs!C20</f>
        <v>2025</v>
      </c>
      <c r="D4" s="23">
        <f>C4+1</f>
        <v>2026.0</v>
      </c>
      <c r="E4" s="23">
        <f>D4+1</f>
        <v>2027.0</v>
      </c>
      <c r="F4" s="23">
        <f>E4+1</f>
        <v>2028.0</v>
      </c>
      <c r="G4" s="23">
        <f>F4+1</f>
        <v>2029.0</v>
      </c>
      <c r="H4" s="23">
        <f>G4+1</f>
        <v>2030.0</v>
      </c>
    </row>
    <row r="5">
      <c r="A5" s="24" t="inlineStr">
        <is>
          <t>Years from the valuation date</t>
        </is>
      </c>
      <c r="B5" s="24" t="n"/>
      <c r="C5" s="25" t="n"/>
      <c r="D5" s="25">
        <f>D4-$C$4</f>
        <v>1.0</v>
      </c>
      <c r="E5" s="25">
        <f>E4-$C$4</f>
        <v>2.0</v>
      </c>
      <c r="F5" s="25">
        <f>F4-$C$4</f>
        <v>3.0</v>
      </c>
      <c r="G5" s="25">
        <f>G4-$C$4</f>
        <v>4.0</v>
      </c>
      <c r="H5" s="25">
        <f>H4-$C$4</f>
        <v>5.0</v>
      </c>
    </row>
    <row r="7">
      <c r="A7" s="13" t="inlineStr">
        <is>
          <t>Revenue</t>
        </is>
      </c>
      <c r="C7" s="26">
        <f>Inputs!C22</f>
        <v>5000</v>
      </c>
      <c r="D7" s="26">
        <f>C7*(1+Inputs!D23)</f>
        <v>5600.000000000001</v>
      </c>
      <c r="E7" s="26">
        <f>D7*(1+Inputs!E23)</f>
        <v>6160.000000000002</v>
      </c>
      <c r="F7" s="26">
        <f>E7*(1+Inputs!F23)</f>
        <v>6652.800000000002</v>
      </c>
      <c r="G7" s="26">
        <f>F7*(1+Inputs!G23)</f>
        <v>7051.968000000003</v>
      </c>
      <c r="H7" s="26">
        <f>G7*(1+Inputs!H23)</f>
        <v>7404.566400000003</v>
      </c>
    </row>
    <row r="8">
      <c r="A8" s="13" t="inlineStr">
        <is>
          <t>Operating profit (EBIT)</t>
        </is>
      </c>
      <c r="D8" s="26">
        <f>D7*Inputs!D24</f>
        <v>784.0000000000002</v>
      </c>
      <c r="E8" s="26">
        <f>E7*Inputs!E24</f>
        <v>924.0000000000002</v>
      </c>
      <c r="F8" s="26">
        <f>F7*Inputs!F24</f>
        <v>1064.4480000000003</v>
      </c>
      <c r="G8" s="26">
        <f>G7*Inputs!G24</f>
        <v>1128.3148800000004</v>
      </c>
      <c r="H8" s="26">
        <f>H7*Inputs!H24</f>
        <v>1184.7306240000005</v>
      </c>
    </row>
    <row r="9">
      <c r="A9" s="13" t="inlineStr">
        <is>
          <t>Less: tax on operating profit</t>
        </is>
      </c>
      <c r="D9" s="26">
        <f>-MAX(0,D8)*Inputs!$C$13</f>
        <v>-196.00000000000006</v>
      </c>
      <c r="E9" s="26">
        <f>-MAX(0,E8)*Inputs!$C$13</f>
        <v>-231.00000000000006</v>
      </c>
      <c r="F9" s="26">
        <f>-MAX(0,F8)*Inputs!$C$13</f>
        <v>-266.1120000000001</v>
      </c>
      <c r="G9" s="26">
        <f>-MAX(0,G8)*Inputs!$C$13</f>
        <v>-282.0787200000001</v>
      </c>
      <c r="H9" s="26">
        <f>-MAX(0,H8)*Inputs!$C$13</f>
        <v>-296.1826560000001</v>
      </c>
    </row>
    <row r="10">
      <c r="A10" s="27" t="inlineStr">
        <is>
          <t>Operating profit after tax</t>
        </is>
      </c>
      <c r="D10" s="28">
        <f>D8+D9</f>
        <v>588.0000000000002</v>
      </c>
      <c r="E10" s="28">
        <f>E8+E9</f>
        <v>693.0000000000002</v>
      </c>
      <c r="F10" s="28">
        <f>F8+F9</f>
        <v>798.3360000000002</v>
      </c>
      <c r="G10" s="28">
        <f>G8+G9</f>
        <v>846.2361600000003</v>
      </c>
      <c r="H10" s="28">
        <f>H8+H9</f>
        <v>888.5479680000003</v>
      </c>
    </row>
    <row r="11">
      <c r="A11" s="13" t="inlineStr">
        <is>
          <t>Plus: depreciation and amortization</t>
        </is>
      </c>
      <c r="D11" s="26">
        <f>D7*Inputs!D25</f>
        <v>224.00000000000003</v>
      </c>
      <c r="E11" s="26">
        <f>E7*Inputs!E25</f>
        <v>246.4000000000001</v>
      </c>
      <c r="F11" s="26">
        <f>F7*Inputs!F25</f>
        <v>266.1120000000001</v>
      </c>
      <c r="G11" s="26">
        <f>G7*Inputs!G25</f>
        <v>282.0787200000001</v>
      </c>
      <c r="H11" s="26">
        <f>H7*Inputs!H25</f>
        <v>296.1826560000001</v>
      </c>
    </row>
    <row r="12">
      <c r="A12" s="13" t="inlineStr">
        <is>
          <t>Less: capital spending</t>
        </is>
      </c>
      <c r="D12" s="26">
        <f>-D7*Inputs!D26</f>
        <v>-280.00000000000006</v>
      </c>
      <c r="E12" s="26">
        <f>-E7*Inputs!E26</f>
        <v>-308.0000000000001</v>
      </c>
      <c r="F12" s="26">
        <f>-F7*Inputs!F26</f>
        <v>-332.6400000000001</v>
      </c>
      <c r="G12" s="26">
        <f>-G7*Inputs!G26</f>
        <v>-352.59840000000014</v>
      </c>
      <c r="H12" s="26">
        <f>-H7*Inputs!H26</f>
        <v>-370.22832000000017</v>
      </c>
    </row>
    <row r="13">
      <c r="A13" s="13" t="inlineStr">
        <is>
          <t>Less: increase in working capital</t>
        </is>
      </c>
      <c r="D13" s="26">
        <f>-(D7-C7)*Inputs!D27</f>
        <v>-60.00000000000009</v>
      </c>
      <c r="E13" s="26">
        <f>-(E7-D7)*Inputs!E27</f>
        <v>-56.00000000000009</v>
      </c>
      <c r="F13" s="26">
        <f>-(F7-E7)*Inputs!F27</f>
        <v>-49.28000000000002</v>
      </c>
      <c r="G13" s="26">
        <f>-(G7-F7)*Inputs!G27</f>
        <v>-39.91680000000006</v>
      </c>
      <c r="H13" s="26">
        <f>-(H7-G7)*Inputs!H27</f>
        <v>-35.259840000000075</v>
      </c>
    </row>
    <row r="14">
      <c r="A14" s="27" t="inlineStr">
        <is>
          <t>Unlevered free cash flow</t>
        </is>
      </c>
      <c r="D14" s="28">
        <f>D10+D11+D12+D13</f>
        <v>472.0000000000001</v>
      </c>
      <c r="E14" s="28">
        <f>E10+E11+E12+E13</f>
        <v>575.4000000000001</v>
      </c>
      <c r="F14" s="28">
        <f>F10+F11+F12+F13</f>
        <v>682.5280000000002</v>
      </c>
      <c r="G14" s="28">
        <f>G10+G11+G12+G13</f>
        <v>735.7996800000002</v>
      </c>
      <c r="H14" s="28">
        <f>H10+H11+H12+H13</f>
        <v>779.2424640000003</v>
      </c>
    </row>
    <row r="16">
      <c r="A16" s="13" t="inlineStr">
        <is>
          <t>Discount factor</t>
        </is>
      </c>
      <c r="D16" s="29">
        <f>1/(1+Inputs!$C$11)^D5</f>
        <v>0.9090909090909091</v>
      </c>
      <c r="E16" s="29">
        <f>1/(1+Inputs!$C$11)^E5</f>
        <v>0.8264462809917354</v>
      </c>
      <c r="F16" s="29">
        <f>1/(1+Inputs!$C$11)^F5</f>
        <v>0.7513148009015775</v>
      </c>
      <c r="G16" s="29">
        <f>1/(1+Inputs!$C$11)^G5</f>
        <v>0.6830134553650705</v>
      </c>
      <c r="H16" s="29">
        <f>1/(1+Inputs!$C$11)^H5</f>
        <v>0.6209213230591549</v>
      </c>
    </row>
    <row r="17">
      <c r="A17" s="27" t="inlineStr">
        <is>
          <t>Present value of free cash flow</t>
        </is>
      </c>
      <c r="D17" s="30">
        <f>D14*D16</f>
        <v>429.0909090909092</v>
      </c>
      <c r="E17" s="30">
        <f>E14*E16</f>
        <v>475.53719008264466</v>
      </c>
      <c r="F17" s="30">
        <f>F14*F16</f>
        <v>512.7933884297521</v>
      </c>
      <c r="G17" s="30">
        <f>G14*G16</f>
        <v>502.5610818933133</v>
      </c>
      <c r="H17" s="30">
        <f>H14*H16</f>
        <v>483.84826173075606</v>
      </c>
    </row>
    <row r="19" ht="20" customHeight="1">
      <c r="A19" s="11" t="inlineStr">
        <is>
          <t>Valuation</t>
        </is>
      </c>
      <c r="B19" s="12" t="n"/>
      <c r="C19" s="12" t="n"/>
      <c r="D19" s="12" t="n"/>
      <c r="E19" s="12" t="n"/>
      <c r="F19" s="12" t="n"/>
      <c r="G19" s="12" t="n"/>
      <c r="H19" s="12" t="n"/>
    </row>
    <row r="20">
      <c r="A20" s="13" t="inlineStr">
        <is>
          <t>Sum of the present values of free cash flow (five years)</t>
        </is>
      </c>
      <c r="C20" s="26">
        <f>SUM(D17:H17)</f>
        <v>2403.8308312273753</v>
      </c>
    </row>
    <row r="21">
      <c r="A21" s="13" t="inlineStr">
        <is>
          <t>Terminal value at the end of Year 5</t>
        </is>
      </c>
      <c r="C21" s="26">
        <f>IF(Inputs!C11&gt;Inputs!C12,H14*(1+Inputs!C12)/(Inputs!C11-Inputs!C12),0)</f>
        <v>10649.647008000002</v>
      </c>
    </row>
    <row r="22">
      <c r="A22" s="13" t="inlineStr">
        <is>
          <t>Present value of the terminal value</t>
        </is>
      </c>
      <c r="C22" s="26">
        <f>C21*H16</f>
        <v>6612.592910320332</v>
      </c>
    </row>
    <row r="23">
      <c r="A23" s="27" t="inlineStr">
        <is>
          <t>Enterprise value</t>
        </is>
      </c>
      <c r="C23" s="28">
        <f>C20+C22</f>
        <v>9016.423741547707</v>
      </c>
    </row>
    <row r="24">
      <c r="A24" s="13" t="inlineStr">
        <is>
          <t>Less: net debt</t>
        </is>
      </c>
      <c r="C24" s="26">
        <f>-Inputs!C14</f>
        <v>-1500.0</v>
      </c>
    </row>
    <row r="25">
      <c r="A25" s="27" t="inlineStr">
        <is>
          <t>Equity value</t>
        </is>
      </c>
      <c r="C25" s="28">
        <f>C23+C24</f>
        <v>7516.423741547707</v>
      </c>
    </row>
    <row r="26">
      <c r="A26" s="27" t="inlineStr">
        <is>
          <t>Equity value per share</t>
        </is>
      </c>
      <c r="C26" s="31">
        <f>IF(Inputs!C15&gt;0,C25/Inputs!C15,"n/a")</f>
        <v>3.7582118707738537</v>
      </c>
    </row>
    <row r="28" ht="20" customHeight="1">
      <c r="A28" s="11" t="inlineStr">
        <is>
          <t>Sense checks (not pass or fail: read them)</t>
        </is>
      </c>
      <c r="B28" s="12" t="n"/>
      <c r="C28" s="12" t="n"/>
      <c r="D28" s="12" t="n"/>
      <c r="E28" s="12" t="n"/>
      <c r="F28" s="12" t="n"/>
      <c r="G28" s="12" t="n"/>
      <c r="H28" s="12" t="n"/>
    </row>
    <row r="29">
      <c r="A29" s="13" t="inlineStr">
        <is>
          <t>Terminal value as a share of enterprise value</t>
        </is>
      </c>
      <c r="C29" s="32">
        <f>IF(C23=0,0,C22/C23)</f>
        <v>0.7333942037184303</v>
      </c>
    </row>
    <row r="30">
      <c r="A30" s="13" t="inlineStr">
        <is>
          <t>Implied terminal multiple of EBITDA (terminal value / Year 5 EBITDA)</t>
        </is>
      </c>
      <c r="C30" s="33">
        <f>IF((H8+H11)=0,0,C21/(H8+H11))</f>
        <v>7.191269841269839</v>
      </c>
    </row>
    <row r="31">
      <c r="A31" s="13" t="inlineStr">
        <is>
          <t>Implied enterprise value as a multiple of Year 1 EBITDA</t>
        </is>
      </c>
      <c r="C31" s="33">
        <f>IF((D8+D11)=0,0,C23/(D8+D11))</f>
        <v>8.944864822963993</v>
      </c>
    </row>
    <row r="32" ht="26" customHeight="1">
      <c r="A32" s="2" t="inlineStr">
        <is>
          <t>Terminal value is often well over half of enterprise value. If it is, the answer depends on the discount rate, the growth rate and the years after the forecast more than on the forecast itself.</t>
        </is>
      </c>
    </row>
    <row r="34" ht="20" customHeight="1">
      <c r="A34" s="11" t="inlineStr">
        <is>
          <t>Sensitivity: enterprise value</t>
        </is>
      </c>
      <c r="B34" s="12" t="n"/>
      <c r="C34" s="12" t="n"/>
      <c r="D34" s="12" t="n"/>
      <c r="E34" s="12" t="n"/>
      <c r="F34" s="12" t="n"/>
      <c r="G34" s="12" t="n"/>
      <c r="H34" s="12" t="n"/>
    </row>
    <row r="35">
      <c r="A35" s="2" t="inlineStr">
        <is>
          <t>Down: discount rate. Across: terminal growth rate. The center cell is the base case.</t>
        </is>
      </c>
    </row>
    <row r="36">
      <c r="A36" s="34" t="inlineStr">
        <is>
          <t>Discount rate (down) and terminal growth rate (across)</t>
        </is>
      </c>
      <c r="C36" s="35">
        <f>Inputs!$C$12+(-2)*Inputs!$C$17</f>
        <v>0.015000000000000001</v>
      </c>
      <c r="D36" s="35">
        <f>Inputs!$C$12+(-1)*Inputs!$C$17</f>
        <v>0.02</v>
      </c>
      <c r="E36" s="35">
        <f>Inputs!$C$12+(0)*Inputs!$C$17</f>
        <v>0.025</v>
      </c>
      <c r="F36" s="35">
        <f>Inputs!$C$12+(1)*Inputs!$C$17</f>
        <v>0.030000000000000002</v>
      </c>
      <c r="G36" s="35">
        <f>Inputs!$C$12+(2)*Inputs!$C$17</f>
        <v>0.035</v>
      </c>
    </row>
    <row r="37">
      <c r="B37" s="36">
        <f>Inputs!$C$11+(-2)*Inputs!$C$16</f>
        <v>0.08</v>
      </c>
      <c r="C37" s="26">
        <f>IF($B37&lt;=C$36,"n/a",SUMPRODUCT($D$14:$H$14/(1+$B37)^$D$5:$H$5)+$H$14*(1+C$36)/($B37-C$36)/(1+$B37)^$H$5)</f>
        <v>10824.789158156786</v>
      </c>
      <c r="D37" s="26">
        <f>IF($B37&lt;=D$36,"n/a",SUMPRODUCT($D$14:$H$14/(1+$B37)^$D$5:$H$5)+$H$14*(1+D$36)/($B37-D$36)/(1+$B37)^$H$5)</f>
        <v>11559.105149960204</v>
      </c>
      <c r="E37" s="26">
        <f>IF($B37&lt;=E$36,"n/a",SUMPRODUCT($D$14:$H$14/(1+$B37)^$D$5:$H$5)+$H$14*(1+E$36)/($B37-E$36)/(1+$B37)^$H$5)</f>
        <v>12426.933140273331</v>
      </c>
      <c r="F37" s="26">
        <f>IF($B37&lt;=F$36,"n/a",SUMPRODUCT($D$14:$H$14/(1+$B37)^$D$5:$H$5)+$H$14*(1+F$36)/($B37-F$36)/(1+$B37)^$H$5)</f>
        <v>13468.326728649088</v>
      </c>
      <c r="G37" s="26">
        <f>IF($B37&lt;=G$36,"n/a",SUMPRODUCT($D$14:$H$14/(1+$B37)^$D$5:$H$5)+$H$14*(1+G$36)/($B37-G$36)/(1+$B37)^$H$5)</f>
        <v>14741.141114441676</v>
      </c>
    </row>
    <row r="38">
      <c r="B38" s="36">
        <f>Inputs!$C$11+(-1)*Inputs!$C$16</f>
        <v>0.09000000000000001</v>
      </c>
      <c r="C38" s="26">
        <f>IF($B38&lt;=C$36,"n/a",SUMPRODUCT($D$14:$H$14/(1+$B38)^$D$5:$H$5)+$H$14*(1+C$36)/($B38-C$36)/(1+$B38)^$H$5)</f>
        <v>9326.092841348363</v>
      </c>
      <c r="D38" s="26">
        <f>IF($B38&lt;=D$36,"n/a",SUMPRODUCT($D$14:$H$14/(1+$B38)^$D$5:$H$5)+$H$14*(1+D$36)/($B38-D$36)/(1+$B38)^$H$5)</f>
        <v>9851.840467091379</v>
      </c>
      <c r="E38" s="26">
        <f>IF($B38&lt;=E$36,"n/a",SUMPRODUCT($D$14:$H$14/(1+$B38)^$D$5:$H$5)+$H$14*(1+E$36)/($B38-E$36)/(1+$B38)^$H$5)</f>
        <v>10458.472342948702</v>
      </c>
      <c r="F38" s="26">
        <f>IF($B38&lt;=F$36,"n/a",SUMPRODUCT($D$14:$H$14/(1+$B38)^$D$5:$H$5)+$H$14*(1+F$36)/($B38-F$36)/(1+$B38)^$H$5)</f>
        <v>11166.209531448909</v>
      </c>
      <c r="G38" s="26">
        <f>IF($B38&lt;=G$36,"n/a",SUMPRODUCT($D$14:$H$14/(1+$B38)^$D$5:$H$5)+$H$14*(1+G$36)/($B38-G$36)/(1+$B38)^$H$5)</f>
        <v>12002.626208767339</v>
      </c>
    </row>
    <row r="39">
      <c r="B39" s="36">
        <f>Inputs!$C$11+(0)*Inputs!$C$16</f>
        <v>0.1</v>
      </c>
      <c r="C39" s="26">
        <f>IF($B39&lt;=C$36,"n/a",SUMPRODUCT($D$14:$H$14/(1+$B39)^$D$5:$H$5)+$H$14*(1+C$36)/($B39-C$36)/(1+$B39)^$H$5)</f>
        <v>8181.5483095416985</v>
      </c>
      <c r="D39" s="26">
        <f>IF($B39&lt;=D$36,"n/a",SUMPRODUCT($D$14:$H$14/(1+$B39)^$D$5:$H$5)+$H$14*(1+D$36)/($B39-D$36)/(1+$B39)^$H$5)</f>
        <v>8572.896168294516</v>
      </c>
      <c r="E39" s="37">
        <f>IF($B39&lt;=E$36,"n/a",SUMPRODUCT($D$14:$H$14/(1+$B39)^$D$5:$H$5)+$H$14*(1+E$36)/($B39-E$36)/(1+$B39)^$H$5)</f>
        <v>9016.423741547707</v>
      </c>
      <c r="F39" s="26">
        <f>IF($B39&lt;=F$36,"n/a",SUMPRODUCT($D$14:$H$14/(1+$B39)^$D$5:$H$5)+$H$14*(1+F$36)/($B39-F$36)/(1+$B39)^$H$5)</f>
        <v>9523.312396694215</v>
      </c>
      <c r="G39" s="26">
        <f>IF($B39&lt;=G$36,"n/a",SUMPRODUCT($D$14:$H$14/(1+$B39)^$D$5:$H$5)+$H$14*(1+G$36)/($B39-G$36)/(1+$B39)^$H$5)</f>
        <v>10108.18392186326</v>
      </c>
    </row>
    <row r="40">
      <c r="B40" s="36">
        <f>Inputs!$C$11+(1)*Inputs!$C$16</f>
        <v>0.11</v>
      </c>
      <c r="C40" s="26">
        <f>IF($B40&lt;=C$36,"n/a",SUMPRODUCT($D$14:$H$14/(1+$B40)^$D$5:$H$5)+$H$14*(1+C$36)/($B40-C$36)/(1+$B40)^$H$5)</f>
        <v>7279.260640243674</v>
      </c>
      <c r="D40" s="26">
        <f>IF($B40&lt;=D$36,"n/a",SUMPRODUCT($D$14:$H$14/(1+$B40)^$D$5:$H$5)+$H$14*(1+D$36)/($B40-D$36)/(1+$B40)^$H$5)</f>
        <v>7579.442597790969</v>
      </c>
      <c r="E40" s="26">
        <f>IF($B40&lt;=E$36,"n/a",SUMPRODUCT($D$14:$H$14/(1+$B40)^$D$5:$H$5)+$H$14*(1+E$36)/($B40-E$36)/(1+$B40)^$H$5)</f>
        <v>7914.940079755588</v>
      </c>
      <c r="F40" s="26">
        <f>IF($B40&lt;=F$36,"n/a",SUMPRODUCT($D$14:$H$14/(1+$B40)^$D$5:$H$5)+$H$14*(1+F$36)/($B40-F$36)/(1+$B40)^$H$5)</f>
        <v>8292.374746965786</v>
      </c>
      <c r="G40" s="26">
        <f>IF($B40&lt;=G$36,"n/a",SUMPRODUCT($D$14:$H$14/(1+$B40)^$D$5:$H$5)+$H$14*(1+G$36)/($B40-G$36)/(1+$B40)^$H$5)</f>
        <v>8720.134036470678</v>
      </c>
    </row>
    <row r="41">
      <c r="B41" s="36">
        <f>Inputs!$C$11+(2)*Inputs!$C$16</f>
        <v>0.12000000000000001</v>
      </c>
      <c r="C41" s="26">
        <f>IF($B41&lt;=C$36,"n/a",SUMPRODUCT($D$14:$H$14/(1+$B41)^$D$5:$H$5)+$H$14*(1+C$36)/($B41-C$36)/(1+$B41)^$H$5)</f>
        <v>6549.964288968138</v>
      </c>
      <c r="D41" s="26">
        <f>IF($B41&lt;=D$36,"n/a",SUMPRODUCT($D$14:$H$14/(1+$B41)^$D$5:$H$5)+$H$14*(1+D$36)/($B41-D$36)/(1+$B41)^$H$5)</f>
        <v>6785.78460960277</v>
      </c>
      <c r="E41" s="26">
        <f>IF($B41&lt;=E$36,"n/a",SUMPRODUCT($D$14:$H$14/(1+$B41)^$D$5:$H$5)+$H$14*(1+E$36)/($B41-E$36)/(1+$B41)^$H$5)</f>
        <v>7046.428121883151</v>
      </c>
      <c r="F41" s="26">
        <f>IF($B41&lt;=F$36,"n/a",SUMPRODUCT($D$14:$H$14/(1+$B41)^$D$5:$H$5)+$H$14*(1+F$36)/($B41-F$36)/(1+$B41)^$H$5)</f>
        <v>7336.032024416909</v>
      </c>
      <c r="G41" s="26">
        <f>IF($B41&lt;=G$36,"n/a",SUMPRODUCT($D$14:$H$14/(1+$B41)^$D$5:$H$5)+$H$14*(1+G$36)/($B41-G$36)/(1+$B41)^$H$5)</f>
        <v>7659.706974307579</v>
      </c>
    </row>
    <row r="43" ht="20" customHeight="1">
      <c r="A43" s="11" t="inlineStr">
        <is>
          <t>Sensitivity: equity value</t>
        </is>
      </c>
      <c r="B43" s="12" t="n"/>
      <c r="C43" s="12" t="n"/>
      <c r="D43" s="12" t="n"/>
      <c r="E43" s="12" t="n"/>
      <c r="F43" s="12" t="n"/>
      <c r="G43" s="12" t="n"/>
      <c r="H43" s="12" t="n"/>
    </row>
    <row r="44">
      <c r="A44" s="2" t="inlineStr">
        <is>
          <t>Enterprise value less net debt, at the same discount and growth rates.</t>
        </is>
      </c>
    </row>
    <row r="45">
      <c r="A45" s="34" t="inlineStr">
        <is>
          <t>Discount rate (down) and terminal growth rate (across)</t>
        </is>
      </c>
      <c r="C45" s="35">
        <f>C36</f>
        <v>0.015000000000000001</v>
      </c>
      <c r="D45" s="35">
        <f>D36</f>
        <v>0.02</v>
      </c>
      <c r="E45" s="35">
        <f>E36</f>
        <v>0.025</v>
      </c>
      <c r="F45" s="35">
        <f>F36</f>
        <v>0.030000000000000002</v>
      </c>
      <c r="G45" s="35">
        <f>G36</f>
        <v>0.035</v>
      </c>
    </row>
    <row r="46">
      <c r="B46" s="36">
        <f>B37</f>
        <v>0.08</v>
      </c>
      <c r="C46" s="26">
        <f>IF(C37="n/a","n/a",C37-Inputs!$C$14)</f>
        <v>9324.789158156786</v>
      </c>
      <c r="D46" s="26">
        <f>IF(D37="n/a","n/a",D37-Inputs!$C$14)</f>
        <v>10059.105149960204</v>
      </c>
      <c r="E46" s="26">
        <f>IF(E37="n/a","n/a",E37-Inputs!$C$14)</f>
        <v>10926.933140273331</v>
      </c>
      <c r="F46" s="26">
        <f>IF(F37="n/a","n/a",F37-Inputs!$C$14)</f>
        <v>11968.326728649088</v>
      </c>
      <c r="G46" s="26">
        <f>IF(G37="n/a","n/a",G37-Inputs!$C$14)</f>
        <v>13241.141114441676</v>
      </c>
    </row>
    <row r="47">
      <c r="B47" s="36">
        <f>B38</f>
        <v>0.09000000000000001</v>
      </c>
      <c r="C47" s="26">
        <f>IF(C38="n/a","n/a",C38-Inputs!$C$14)</f>
        <v>7826.092841348363</v>
      </c>
      <c r="D47" s="26">
        <f>IF(D38="n/a","n/a",D38-Inputs!$C$14)</f>
        <v>8351.840467091379</v>
      </c>
      <c r="E47" s="26">
        <f>IF(E38="n/a","n/a",E38-Inputs!$C$14)</f>
        <v>8958.472342948702</v>
      </c>
      <c r="F47" s="26">
        <f>IF(F38="n/a","n/a",F38-Inputs!$C$14)</f>
        <v>9666.209531448909</v>
      </c>
      <c r="G47" s="26">
        <f>IF(G38="n/a","n/a",G38-Inputs!$C$14)</f>
        <v>10502.626208767339</v>
      </c>
    </row>
    <row r="48">
      <c r="B48" s="36">
        <f>B39</f>
        <v>0.1</v>
      </c>
      <c r="C48" s="26">
        <f>IF(C39="n/a","n/a",C39-Inputs!$C$14)</f>
        <v>6681.5483095416985</v>
      </c>
      <c r="D48" s="26">
        <f>IF(D39="n/a","n/a",D39-Inputs!$C$14)</f>
        <v>7072.8961682945155</v>
      </c>
      <c r="E48" s="37">
        <f>IF(E39="n/a","n/a",E39-Inputs!$C$14)</f>
        <v>7516.423741547707</v>
      </c>
      <c r="F48" s="26">
        <f>IF(F39="n/a","n/a",F39-Inputs!$C$14)</f>
        <v>8023.312396694215</v>
      </c>
      <c r="G48" s="26">
        <f>IF(G39="n/a","n/a",G39-Inputs!$C$14)</f>
        <v>8608.18392186326</v>
      </c>
    </row>
    <row r="49">
      <c r="B49" s="36">
        <f>B40</f>
        <v>0.11</v>
      </c>
      <c r="C49" s="26">
        <f>IF(C40="n/a","n/a",C40-Inputs!$C$14)</f>
        <v>5779.260640243674</v>
      </c>
      <c r="D49" s="26">
        <f>IF(D40="n/a","n/a",D40-Inputs!$C$14)</f>
        <v>6079.442597790969</v>
      </c>
      <c r="E49" s="26">
        <f>IF(E40="n/a","n/a",E40-Inputs!$C$14)</f>
        <v>6414.940079755588</v>
      </c>
      <c r="F49" s="26">
        <f>IF(F40="n/a","n/a",F40-Inputs!$C$14)</f>
        <v>6792.3747469657865</v>
      </c>
      <c r="G49" s="26">
        <f>IF(G40="n/a","n/a",G40-Inputs!$C$14)</f>
        <v>7220.1340364706775</v>
      </c>
    </row>
    <row r="50">
      <c r="B50" s="36">
        <f>B41</f>
        <v>0.12000000000000001</v>
      </c>
      <c r="C50" s="26">
        <f>IF(C41="n/a","n/a",C41-Inputs!$C$14)</f>
        <v>5049.964288968138</v>
      </c>
      <c r="D50" s="26">
        <f>IF(D41="n/a","n/a",D41-Inputs!$C$14)</f>
        <v>5285.78460960277</v>
      </c>
      <c r="E50" s="26">
        <f>IF(E41="n/a","n/a",E41-Inputs!$C$14)</f>
        <v>5546.428121883151</v>
      </c>
      <c r="F50" s="26">
        <f>IF(F41="n/a","n/a",F41-Inputs!$C$14)</f>
        <v>5836.032024416909</v>
      </c>
      <c r="G50" s="26">
        <f>IF(G41="n/a","n/a",G41-Inputs!$C$14)</f>
        <v>6159.706974307579</v>
      </c>
    </row>
    <row r="52" ht="20" customHeight="1">
      <c r="A52" s="11" t="inlineStr">
        <is>
          <t>Checks</t>
        </is>
      </c>
      <c r="B52" s="12" t="n"/>
      <c r="C52" s="12" t="n"/>
      <c r="D52" s="12" t="n"/>
      <c r="E52" s="12" t="n"/>
      <c r="F52" s="12" t="n"/>
      <c r="G52" s="12" t="n"/>
      <c r="H52" s="12" t="n"/>
    </row>
    <row r="53">
      <c r="A53" s="13" t="inlineStr">
        <is>
          <t>The discount rate is above the terminal growth rate</t>
        </is>
      </c>
      <c r="C53" s="38" t="str">
        <f>IF(Inputs!C11&gt;Inputs!C12,"OK","DISCOUNT RATE MUST EXCEED GROWTH")</f>
        <v>OK</v>
      </c>
    </row>
    <row r="54">
      <c r="A54" s="13" t="inlineStr">
        <is>
          <t>The center of the sensitivity table equals the enterprise value</t>
        </is>
      </c>
      <c r="C54" s="38" t="str">
        <f>IF(ISNUMBER(E39),IF(ABS(E39-C23)&lt;0.01,"OK","CHECK"),"CHECK")</f>
        <v>OK</v>
      </c>
    </row>
    <row r="55">
      <c r="A55" s="13" t="inlineStr">
        <is>
          <t>Every forecast input is filled in</t>
        </is>
      </c>
      <c r="C55" s="38" t="str">
        <f>IF(COUNT(Inputs!D23:H27)=25,"OK","FILL ALL FORECAST INPUTS")</f>
        <v>OK</v>
      </c>
    </row>
    <row r="56">
      <c r="A56" s="13" t="inlineStr">
        <is>
          <t>Year 0 revenue is above zero</t>
        </is>
      </c>
      <c r="C56" s="38" t="str">
        <f>IF(Inputs!C22&gt;0,"OK","ADD YEAR 0 REVENUE")</f>
        <v>OK</v>
      </c>
    </row>
    <row r="57">
      <c r="A57" s="13" t="inlineStr">
        <is>
          <t>Equity value center agrees with enterprise value less net debt</t>
        </is>
      </c>
      <c r="C57" s="38" t="str">
        <f>IF(ISNUMBER(E48),IF(ABS(E48-C25)&lt;0.01,"OK","CHECK"),"CHECK")</f>
        <v>OK</v>
      </c>
    </row>
    <row r="58">
      <c r="A58" s="27" t="inlineStr">
        <is>
          <t>Overall</t>
        </is>
      </c>
      <c r="C58" s="39" t="str">
        <f>IF(COUNTIF(C53:C57,"OK")=5,"ALL OK","REVIEW")</f>
        <v>ALL OK</v>
      </c>
    </row>
  </sheetData>
  <mergeCells count="3">
    <mergeCell ref="A32:H32"/>
    <mergeCell ref="A44:H44"/>
    <mergeCell ref="A35:H35"/>
  </mergeCells>
  <conditionalFormatting sqref="C53:C57">
    <cfRule type="expression" priority="1" dxfId="0">
      <formula>C53="OK"</formula>
    </cfRule>
    <cfRule type="expression" priority="2" dxfId="1">
      <formula>AND(C53&lt;&gt;"OK",C53&lt;&gt;"")</formula>
    </cfRule>
  </conditionalFormatting>
  <conditionalFormatting sqref="C58">
    <cfRule type="expression" priority="3" dxfId="0">
      <formula>C58="ALL OK"</formula>
    </cfRule>
    <cfRule type="expression" priority="4" dxfId="1">
      <formula>AND(C58&lt;&gt;"ALL OK",C58&lt;&gt;"")</formula>
    </cfRule>
  </conditionalFormatting>
  <printOptions horizontalCentered="0"/>
  <pageMargins left="0.75" right="0.75" top="1" bottom="1" header="0.5" footer="0.5"/>
  <pageSetup orientation="landscape" fitToHeight="0" fitToWidth="1"/>
  <headerFooter>
    <oddHeader/>
    <oddFooter>&amp;LForwarD²eployed free template, forwardeployed.work/templates&amp;RPage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ForwarD²eployed editorial</dc:creator>
  <dc:title xmlns:dc="http://purl.org/dc/elements/1.1/">Discounted cash flow valuation</dc:title>
  <dc:subject xmlns:dc="http://purl.org/dc/elements/1.1/">DCF valuation with sensitivity tables</dc:subject>
  <dcterms:created xmlns:dcterms="http://purl.org/dc/terms/" xmlns:xsi="http://www.w3.org/2001/XMLSchema-instance" xsi:type="dcterms:W3CDTF">2026-10-05T12:00:00Z</dcterms:created>
  <dcterms:modified xmlns:dcterms="http://purl.org/dc/terms/" xmlns:xsi="http://www.w3.org/2001/XMLSchema-instance" xsi:type="dcterms:W3CDTF">2026-10-05T18:15:06Z</dcterms:modified>
  <cp:lastModifiedBy>ForwarD²eployed editorial</cp:lastModifiedBy>
  <cp:keywords>template; free; forwardeployed.work</cp:keywords>
</cp:coreProperties>
</file>