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IS" sheetId="3" state="visible" r:id="rId3"/>
    <sheet xmlns:r="http://schemas.openxmlformats.org/officeDocument/2006/relationships" name="BS" sheetId="4" state="visible" r:id="rId4"/>
    <sheet xmlns:r="http://schemas.openxmlformats.org/officeDocument/2006/relationships" name="CF" sheetId="5" state="visible" r:id="rId5"/>
    <sheet xmlns:r="http://schemas.openxmlformats.org/officeDocument/2006/relationships" name="Checks" sheetId="6" state="visible" r:id="rId6"/>
  </sheets>
  <definedNames>
    <definedName name="Base_Year">Inputs!$C$7</definedName>
    <definedName name="Days_In_Year">Inputs!$C$9</definedName>
    <definedName name="Open_Cash">Inputs!$C$12</definedName>
    <definedName name="Open_Receivables">Inputs!$C$13</definedName>
    <definedName name="Open_Inventory">Inputs!$C$14</definedName>
    <definedName name="Open_Property">Inputs!$C$15</definedName>
    <definedName name="Open_Payables">Inputs!$C$16</definedName>
    <definedName name="Open_Debt">Inputs!$C$17</definedName>
    <definedName name="Open_Paid_In_Capital">Inputs!$C$18</definedName>
    <definedName name="Open_Retained_Earnings">Inputs!$C$19</definedName>
    <definedName name="Year0_Revenue">Inputs!$C$20</definedName>
    <definedName name="Revenue_Growth">Inputs!$D$26:$H$26</definedName>
    <definedName name="Gross_Margin">Inputs!$D$27:$H$27</definedName>
    <definedName name="Opex_Pct_Revenue">Inputs!$D$28:$H$28</definedName>
    <definedName name="Depreciation_Rate">Inputs!$D$29:$H$29</definedName>
    <definedName name="Capex_Pct_Revenue">Inputs!$D$30:$H$30</definedName>
    <definedName name="Receivable_Days">Inputs!$D$31:$H$31</definedName>
    <definedName name="Inventory_Days">Inputs!$D$32:$H$32</definedName>
    <definedName name="Payable_Days">Inputs!$D$33:$H$33</definedName>
    <definedName name="Tax_Rate">Inputs!$D$34:$H$34</definedName>
    <definedName name="Debt_Interest_Rate">Inputs!$D$35:$H$35</definedName>
    <definedName name="Cash_Interest_Rate">Inputs!$D$36:$H$36</definedName>
    <definedName name="Debt_Raised">Inputs!$D$37:$H$37</definedName>
    <definedName name="Shares_Issued">Inputs!$D$38:$H$38</definedName>
    <definedName name="Dividend_Payout">Inputs!$D$39:$H$39</definedName>
    <definedName name="Net_Income">IS!$D$18:$H$18</definedName>
    <definedName name="Total_Assets">BS!$C$12:$H$12</definedName>
    <definedName name="Closing_Cash">CF!$D$24:$H$24</definedName>
    <definedName name="Model_Check">Checks!$C$13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0.0%"/>
    <numFmt numFmtId="166" formatCode="#,##0.0;(#,##0.0);&quot;-&quot;"/>
    <numFmt numFmtId="167" formatCode="0.0%;(0.0%);&quot;-&quot;"/>
  </numFmts>
  <fonts count="13">
    <font>
      <name val="Calibri"/>
      <family val="2"/>
      <color theme="1"/>
      <sz val="11"/>
      <scheme val="minor"/>
    </font>
    <font>
      <name val="Calibri"/>
      <b val="1"/>
      <color rgb="000A0D0F"/>
      <sz val="20"/>
    </font>
    <font>
      <name val="Calibri"/>
      <i val="1"/>
      <color rgb="00595959"/>
      <sz val="9"/>
    </font>
    <font>
      <name val="Calibri"/>
      <b val="1"/>
      <color rgb="000A0D0F"/>
      <sz val="11"/>
    </font>
    <font>
      <name val="Calibri"/>
      <sz val="10"/>
    </font>
    <font>
      <name val="Calibri"/>
      <color rgb="000000FF"/>
      <sz val="10"/>
    </font>
    <font>
      <name val="Calibri"/>
      <b val="1"/>
      <color rgb="00006100"/>
      <sz val="10"/>
    </font>
    <font>
      <name val="Calibri"/>
      <b val="1"/>
      <color rgb="000A0D0F"/>
      <sz val="18"/>
    </font>
    <font>
      <name val="Calibri"/>
      <i val="1"/>
      <color rgb="00595959"/>
      <sz val="10"/>
    </font>
    <font>
      <name val="Calibri"/>
      <b val="1"/>
      <color rgb="000A0D0F"/>
      <sz val="10"/>
    </font>
    <font>
      <name val="Calibri"/>
      <b val="1"/>
      <color rgb="00FFFFFF"/>
      <sz val="11"/>
    </font>
    <font>
      <name val="Calibri"/>
      <color rgb="000A0D0F"/>
      <sz val="10"/>
    </font>
    <font>
      <name val="Calibri"/>
      <b val="1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C6EFCE"/>
      </patternFill>
    </fill>
    <fill>
      <patternFill patternType="solid">
        <fgColor rgb="000A0D0F"/>
      </patternFill>
    </fill>
    <fill>
      <patternFill patternType="solid">
        <fgColor rgb="00D9F5F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medium">
        <color rgb="000A0D0F"/>
      </bottom>
    </border>
    <border>
      <top style="thin">
        <color rgb="00BFBFBF"/>
      </top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left" vertical="center"/>
    </xf>
    <xf numFmtId="0" fontId="4" fillId="0" borderId="0" pivotButton="0" quotePrefix="0" xfId="0"/>
    <xf numFmtId="0" fontId="6" fillId="3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4" borderId="0" pivotButton="0" quotePrefix="0" xfId="0"/>
    <xf numFmtId="0" fontId="0" fillId="4" borderId="0" pivotButton="0" quotePrefix="0" xfId="0"/>
    <xf numFmtId="0" fontId="11" fillId="0" borderId="0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" fontId="5" fillId="2" borderId="1" applyAlignment="1" pivotButton="0" quotePrefix="0" xfId="0">
      <alignment horizontal="right" vertical="center"/>
    </xf>
    <xf numFmtId="164" fontId="5" fillId="2" borderId="1" applyAlignment="1" pivotButton="0" quotePrefix="0" xfId="0">
      <alignment horizontal="right" vertical="center"/>
    </xf>
    <xf numFmtId="0" fontId="9" fillId="5" borderId="6" pivotButton="0" quotePrefix="0" xfId="0"/>
    <xf numFmtId="0" fontId="0" fillId="5" borderId="6" pivotButton="0" quotePrefix="0" xfId="0"/>
    <xf numFmtId="1" fontId="9" fillId="5" borderId="6" applyAlignment="1" pivotButton="0" quotePrefix="0" xfId="0">
      <alignment horizontal="right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5" fontId="5" fillId="2" borderId="1" applyAlignment="1" pivotButton="0" quotePrefix="0" xfId="0">
      <alignment horizontal="right" vertical="center"/>
    </xf>
    <xf numFmtId="166" fontId="5" fillId="2" borderId="1" applyAlignment="1" pivotButton="0" quotePrefix="0" xfId="0">
      <alignment horizontal="right" vertical="center"/>
    </xf>
    <xf numFmtId="164" fontId="11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164" fontId="9" fillId="0" borderId="7" applyAlignment="1" pivotButton="0" quotePrefix="0" xfId="0">
      <alignment horizontal="right" vertical="center"/>
    </xf>
    <xf numFmtId="0" fontId="12" fillId="0" borderId="0" applyAlignment="1" pivotButton="0" quotePrefix="0" xfId="0">
      <alignment vertical="center"/>
    </xf>
    <xf numFmtId="167" fontId="11" fillId="0" borderId="0" applyAlignment="1" pivotButton="0" quotePrefix="0" xfId="0">
      <alignment horizontal="right" vertical="center"/>
    </xf>
    <xf numFmtId="166" fontId="11" fillId="0" borderId="0" applyAlignment="1" pivotButton="0" quotePrefix="0" xfId="0">
      <alignment horizontal="right" vertical="center"/>
    </xf>
    <xf numFmtId="164" fontId="9" fillId="0" borderId="0" applyAlignment="1" pivotButton="0" quotePrefix="0" xfId="0">
      <alignment horizontal="center" vertical="center"/>
    </xf>
    <xf numFmtId="164" fontId="11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21"/>
  <sheetViews>
    <sheetView showGridLines="0" zoomScale="10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0" customWidth="1" min="3" max="3"/>
  </cols>
  <sheetData>
    <row r="1" ht="32" customHeight="1">
      <c r="B1" s="1" t="inlineStr">
        <is>
          <t>Three-statement financial model</t>
        </is>
      </c>
    </row>
    <row r="2">
      <c r="B2" s="2" t="inlineStr">
        <is>
          <t>A free template from ForwarD²eployed. https://forwardeployed.work/templates/three-statement-financial-model-template</t>
        </is>
      </c>
    </row>
    <row r="4" ht="45" customHeight="1">
      <c r="B4" s="3" t="inlineStr">
        <is>
          <t>What it does</t>
        </is>
      </c>
      <c r="C4" s="4" t="inlineStr">
        <is>
          <t>A skeleton that links an income statement, a balance sheet and a cash flow statement over five forecast years. Change the blue inputs and every statement updates. The balance sheet balances by construction, and the Checks sheet proves it each year.</t>
        </is>
      </c>
    </row>
    <row r="6" ht="30" customHeight="1">
      <c r="B6" s="3" t="inlineStr">
        <is>
          <t>How to use it</t>
        </is>
      </c>
      <c r="C6" s="4" t="inlineStr">
        <is>
          <t>1. Inputs sheet: type the last actual year, your opening balance sheet and the forecast assumptions over the made-up numbers.</t>
        </is>
      </c>
    </row>
    <row r="7" ht="30" customHeight="1">
      <c r="C7" s="4" t="inlineStr">
        <is>
          <t>2. Check the opening balance sheet balances: assets must equal liabilities plus equity. The Checks sheet flags it if not.</t>
        </is>
      </c>
    </row>
    <row r="8" ht="30" customHeight="1">
      <c r="C8" s="4" t="inlineStr">
        <is>
          <t>3. Read the IS (income statement), BS (balance sheet) and CF (cash flow) sheets. Nothing on them is typed: each cell is a formula.</t>
        </is>
      </c>
    </row>
    <row r="9" ht="30" customHeight="1">
      <c r="C9" s="4" t="inlineStr">
        <is>
          <t>4. Open the Checks sheet. Every row should read OK. If cash turns negative, add funding in the Inputs (debt raised or shares issued) and look again.</t>
        </is>
      </c>
    </row>
    <row r="11">
      <c r="B11" s="3" t="inlineStr">
        <is>
          <t>Color key</t>
        </is>
      </c>
      <c r="C11" s="5" t="inlineStr">
        <is>
          <t>Blue text on a light fill is an input: type over it.</t>
        </is>
      </c>
    </row>
    <row r="12">
      <c r="C12" s="6" t="inlineStr">
        <is>
          <t>Black text is a formula: leave it alone.</t>
        </is>
      </c>
    </row>
    <row r="13">
      <c r="C13" s="7" t="inlineStr">
        <is>
          <t>OK means a check passes; anything else needs attention.</t>
        </is>
      </c>
    </row>
    <row r="15" ht="30" customHeight="1">
      <c r="B15" s="3" t="inlineStr">
        <is>
          <t>Good to know</t>
        </is>
      </c>
      <c r="C15" s="4" t="inlineStr">
        <is>
          <t>• The numbers in this file are made up, in thousands of one currency unit. Replace all of them.</t>
        </is>
      </c>
    </row>
    <row r="16" ht="45" customHeight="1">
      <c r="C16" s="4" t="inlineStr">
        <is>
          <t>• It is a skeleton: one product line, no leases, no deferred tax, no tax losses carried forward, no revolving credit and no goodwill. Add lines where your business needs them.</t>
        </is>
      </c>
    </row>
    <row r="17" ht="30" customHeight="1">
      <c r="C17" s="4" t="inlineStr">
        <is>
          <t>• Interest is charged on opening balances, so the model has no circular references and works in every spreadsheet program.</t>
        </is>
      </c>
    </row>
    <row r="18" ht="15" customHeight="1">
      <c r="C18" s="4" t="inlineStr">
        <is>
          <t>• Tax is the tax rate times profit before tax, and zero when profit is negative.</t>
        </is>
      </c>
    </row>
    <row r="19" ht="30" customHeight="1">
      <c r="C19" s="4" t="inlineStr">
        <is>
          <t>• Depreciation is a share of opening net property and equipment. Capital spending is a share of revenue. Working capital comes from days of revenue and cost of sales.</t>
        </is>
      </c>
    </row>
    <row r="21" ht="30" customHeight="1">
      <c r="B21" s="3" t="inlineStr">
        <is>
          <t>Use</t>
        </is>
      </c>
      <c r="C21" s="4" t="inlineStr">
        <is>
          <t>Free to use and adapt for your own work. If you publish or share it, a link back is appreciated. It is a starting point, not professional advice.</t>
        </is>
      </c>
    </row>
  </sheetData>
  <mergeCells count="1">
    <mergeCell ref="B2:C2"/>
  </mergeCells>
  <printOptions horizontalCentered="0"/>
  <pageMargins left="0.75" right="0.75" top="1" bottom="1" header="0.5" footer="0.5"/>
  <pageSetup orientation="portrait" fitToHeight="0" fitToWidth="1"/>
  <headerFooter>
    <oddHeader/>
    <oddFooter>&amp;LForwarD²eployed free template, forwardeployed.work/templates&amp;RPage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8" t="inlineStr">
        <is>
          <t>Inputs</t>
        </is>
      </c>
    </row>
    <row r="2">
      <c r="A2" s="9" t="inlineStr">
        <is>
          <t>Blue cells are inputs. All numbers shown are made up. Amounts are in thousands.</t>
        </is>
      </c>
    </row>
    <row r="3">
      <c r="A3" s="10" t="str">
        <f>"Checks: "&amp;Model_Check</f>
        <v>Checks: ALL OK</v>
      </c>
    </row>
    <row r="5" ht="20" customHeight="1">
      <c r="A5" s="11" t="inlineStr">
        <is>
          <t>General</t>
        </is>
      </c>
      <c r="B5" s="12" t="n"/>
      <c r="C5" s="12" t="n"/>
      <c r="D5" s="12" t="n"/>
      <c r="E5" s="12" t="n"/>
      <c r="F5" s="12" t="n"/>
      <c r="G5" s="12" t="n"/>
      <c r="H5" s="12" t="n"/>
    </row>
    <row r="6">
      <c r="A6" s="13" t="inlineStr">
        <is>
          <t>Company or project name</t>
        </is>
      </c>
      <c r="C6" s="5" t="inlineStr">
        <is>
          <t>Example Co (made up)</t>
        </is>
      </c>
      <c r="D6" s="14" t="n"/>
      <c r="E6" s="15" t="n"/>
    </row>
    <row r="7">
      <c r="A7" s="13" t="inlineStr">
        <is>
          <t>Last actual year (Year 0)</t>
        </is>
      </c>
      <c r="C7" s="16" t="n">
        <v>2025</v>
      </c>
    </row>
    <row r="8">
      <c r="A8" s="13" t="inlineStr">
        <is>
          <t>Units</t>
        </is>
      </c>
      <c r="C8" s="5" t="inlineStr">
        <is>
          <t>Thousands</t>
        </is>
      </c>
    </row>
    <row r="9">
      <c r="A9" s="13" t="inlineStr">
        <is>
          <t>Days in the year</t>
        </is>
      </c>
      <c r="C9" s="16" t="n">
        <v>365</v>
      </c>
    </row>
    <row r="11" ht="20" customHeight="1">
      <c r="A11" s="11" t="inlineStr">
        <is>
          <t>Opening balance sheet and last year's revenue (Year 0 actuals)</t>
        </is>
      </c>
      <c r="B11" s="12" t="n"/>
      <c r="C11" s="12" t="n"/>
      <c r="D11" s="12" t="n"/>
      <c r="E11" s="12" t="n"/>
      <c r="F11" s="12" t="n"/>
      <c r="G11" s="12" t="n"/>
      <c r="H11" s="12" t="n"/>
    </row>
    <row r="12">
      <c r="A12" s="13" t="inlineStr">
        <is>
          <t>Cash</t>
        </is>
      </c>
      <c r="C12" s="17" t="n">
        <v>1500</v>
      </c>
    </row>
    <row r="13">
      <c r="A13" s="13" t="inlineStr">
        <is>
          <t>Accounts receivable</t>
        </is>
      </c>
      <c r="C13" s="17" t="n">
        <v>1200</v>
      </c>
    </row>
    <row r="14">
      <c r="A14" s="13" t="inlineStr">
        <is>
          <t>Inventory</t>
        </is>
      </c>
      <c r="C14" s="17" t="n">
        <v>800</v>
      </c>
    </row>
    <row r="15">
      <c r="A15" s="13" t="inlineStr">
        <is>
          <t>Net property and equipment</t>
        </is>
      </c>
      <c r="C15" s="17" t="n">
        <v>4000</v>
      </c>
    </row>
    <row r="16">
      <c r="A16" s="13" t="inlineStr">
        <is>
          <t>Accounts payable</t>
        </is>
      </c>
      <c r="C16" s="17" t="n">
        <v>700</v>
      </c>
    </row>
    <row r="17">
      <c r="A17" s="13" t="inlineStr">
        <is>
          <t>Debt</t>
        </is>
      </c>
      <c r="C17" s="17" t="n">
        <v>2000</v>
      </c>
    </row>
    <row r="18">
      <c r="A18" s="13" t="inlineStr">
        <is>
          <t>Paid-in capital</t>
        </is>
      </c>
      <c r="C18" s="17" t="n">
        <v>1000</v>
      </c>
    </row>
    <row r="19">
      <c r="A19" s="13" t="inlineStr">
        <is>
          <t>Retained earnings</t>
        </is>
      </c>
      <c r="C19" s="17" t="n">
        <v>3800</v>
      </c>
    </row>
    <row r="20">
      <c r="A20" s="13" t="inlineStr">
        <is>
          <t>Revenue in Year 0</t>
        </is>
      </c>
      <c r="C20" s="17" t="n">
        <v>10000</v>
      </c>
    </row>
    <row r="21" ht="26" customHeight="1">
      <c r="A21" s="2" t="inlineStr">
        <is>
          <t>Assets (cash, receivables, inventory, property) must equal liabilities (payables, debt) plus equity (paid-in capital, retained earnings).</t>
        </is>
      </c>
    </row>
    <row r="23" ht="20" customHeight="1">
      <c r="A23" s="11" t="inlineStr">
        <is>
          <t>Forecast assumptions</t>
        </is>
      </c>
      <c r="B23" s="12" t="n"/>
      <c r="C23" s="12" t="n"/>
      <c r="D23" s="12" t="n"/>
      <c r="E23" s="12" t="n"/>
      <c r="F23" s="12" t="n"/>
      <c r="G23" s="12" t="n"/>
      <c r="H23" s="12" t="n"/>
    </row>
    <row r="24">
      <c r="A24" s="18" t="inlineStr">
        <is>
          <t>Year</t>
        </is>
      </c>
      <c r="B24" s="19" t="n"/>
      <c r="C24" s="20">
        <f>$C$7</f>
        <v>2025</v>
      </c>
      <c r="D24" s="20">
        <f>C24+1</f>
        <v>2026.0</v>
      </c>
      <c r="E24" s="20">
        <f>D24+1</f>
        <v>2027.0</v>
      </c>
      <c r="F24" s="20">
        <f>E24+1</f>
        <v>2028.0</v>
      </c>
      <c r="G24" s="20">
        <f>F24+1</f>
        <v>2029.0</v>
      </c>
      <c r="H24" s="20">
        <f>G24+1</f>
        <v>2030.0</v>
      </c>
    </row>
    <row r="25">
      <c r="A25" s="21" t="inlineStr">
        <is>
          <t>Basis</t>
        </is>
      </c>
      <c r="C25" s="22" t="inlineStr">
        <is>
          <t>Actual</t>
        </is>
      </c>
      <c r="D25" s="22" t="inlineStr">
        <is>
          <t>Forecast</t>
        </is>
      </c>
      <c r="E25" s="22" t="inlineStr">
        <is>
          <t>Forecast</t>
        </is>
      </c>
      <c r="F25" s="22" t="inlineStr">
        <is>
          <t>Forecast</t>
        </is>
      </c>
      <c r="G25" s="22" t="inlineStr">
        <is>
          <t>Forecast</t>
        </is>
      </c>
      <c r="H25" s="22" t="inlineStr">
        <is>
          <t>Forecast</t>
        </is>
      </c>
    </row>
    <row r="26">
      <c r="A26" s="13" t="inlineStr">
        <is>
          <t>Revenue growth</t>
        </is>
      </c>
      <c r="D26" s="23" t="n">
        <v>0.1</v>
      </c>
      <c r="E26" s="23" t="n">
        <v>0.1</v>
      </c>
      <c r="F26" s="23" t="n">
        <v>0.08</v>
      </c>
      <c r="G26" s="23" t="n">
        <v>0.08</v>
      </c>
      <c r="H26" s="23" t="n">
        <v>0.06</v>
      </c>
    </row>
    <row r="27">
      <c r="A27" s="13" t="inlineStr">
        <is>
          <t>Gross margin</t>
        </is>
      </c>
      <c r="D27" s="23" t="n">
        <v>0.4</v>
      </c>
      <c r="E27" s="23" t="n">
        <v>0.4</v>
      </c>
      <c r="F27" s="23" t="n">
        <v>0.41</v>
      </c>
      <c r="G27" s="23" t="n">
        <v>0.41</v>
      </c>
      <c r="H27" s="23" t="n">
        <v>0.42</v>
      </c>
    </row>
    <row r="28">
      <c r="A28" s="13" t="inlineStr">
        <is>
          <t>Operating expenses, % of revenue</t>
        </is>
      </c>
      <c r="D28" s="23" t="n">
        <v>0.25</v>
      </c>
      <c r="E28" s="23" t="n">
        <v>0.245</v>
      </c>
      <c r="F28" s="23" t="n">
        <v>0.24</v>
      </c>
      <c r="G28" s="23" t="n">
        <v>0.24</v>
      </c>
      <c r="H28" s="23" t="n">
        <v>0.235</v>
      </c>
    </row>
    <row r="29">
      <c r="A29" s="13" t="inlineStr">
        <is>
          <t>Depreciation, % of opening net property</t>
        </is>
      </c>
      <c r="D29" s="23" t="n">
        <v>0.1</v>
      </c>
      <c r="E29" s="23" t="n">
        <v>0.1</v>
      </c>
      <c r="F29" s="23" t="n">
        <v>0.1</v>
      </c>
      <c r="G29" s="23" t="n">
        <v>0.1</v>
      </c>
      <c r="H29" s="23" t="n">
        <v>0.1</v>
      </c>
    </row>
    <row r="30">
      <c r="A30" s="13" t="inlineStr">
        <is>
          <t>Capital spending, % of revenue</t>
        </is>
      </c>
      <c r="D30" s="23" t="n">
        <v>0.05</v>
      </c>
      <c r="E30" s="23" t="n">
        <v>0.05</v>
      </c>
      <c r="F30" s="23" t="n">
        <v>0.05</v>
      </c>
      <c r="G30" s="23" t="n">
        <v>0.05</v>
      </c>
      <c r="H30" s="23" t="n">
        <v>0.05</v>
      </c>
    </row>
    <row r="31">
      <c r="A31" s="13" t="inlineStr">
        <is>
          <t>Receivable days (on revenue)</t>
        </is>
      </c>
      <c r="D31" s="24" t="n">
        <v>44</v>
      </c>
      <c r="E31" s="24" t="n">
        <v>44</v>
      </c>
      <c r="F31" s="24" t="n">
        <v>44</v>
      </c>
      <c r="G31" s="24" t="n">
        <v>44</v>
      </c>
      <c r="H31" s="24" t="n">
        <v>44</v>
      </c>
    </row>
    <row r="32">
      <c r="A32" s="13" t="inlineStr">
        <is>
          <t>Inventory days (on cost of sales)</t>
        </is>
      </c>
      <c r="D32" s="24" t="n">
        <v>49</v>
      </c>
      <c r="E32" s="24" t="n">
        <v>49</v>
      </c>
      <c r="F32" s="24" t="n">
        <v>49</v>
      </c>
      <c r="G32" s="24" t="n">
        <v>49</v>
      </c>
      <c r="H32" s="24" t="n">
        <v>49</v>
      </c>
    </row>
    <row r="33">
      <c r="A33" s="13" t="inlineStr">
        <is>
          <t>Payable days (on cost of sales)</t>
        </is>
      </c>
      <c r="D33" s="24" t="n">
        <v>43</v>
      </c>
      <c r="E33" s="24" t="n">
        <v>43</v>
      </c>
      <c r="F33" s="24" t="n">
        <v>43</v>
      </c>
      <c r="G33" s="24" t="n">
        <v>43</v>
      </c>
      <c r="H33" s="24" t="n">
        <v>43</v>
      </c>
    </row>
    <row r="34">
      <c r="A34" s="13" t="inlineStr">
        <is>
          <t>Tax rate</t>
        </is>
      </c>
      <c r="D34" s="23" t="n">
        <v>0.25</v>
      </c>
      <c r="E34" s="23" t="n">
        <v>0.25</v>
      </c>
      <c r="F34" s="23" t="n">
        <v>0.25</v>
      </c>
      <c r="G34" s="23" t="n">
        <v>0.25</v>
      </c>
      <c r="H34" s="23" t="n">
        <v>0.25</v>
      </c>
    </row>
    <row r="35">
      <c r="A35" s="13" t="inlineStr">
        <is>
          <t>Interest rate on opening debt</t>
        </is>
      </c>
      <c r="D35" s="23" t="n">
        <v>0.06</v>
      </c>
      <c r="E35" s="23" t="n">
        <v>0.06</v>
      </c>
      <c r="F35" s="23" t="n">
        <v>0.06</v>
      </c>
      <c r="G35" s="23" t="n">
        <v>0.06</v>
      </c>
      <c r="H35" s="23" t="n">
        <v>0.06</v>
      </c>
    </row>
    <row r="36">
      <c r="A36" s="13" t="inlineStr">
        <is>
          <t>Interest rate on opening cash</t>
        </is>
      </c>
      <c r="D36" s="23" t="n">
        <v>0.01</v>
      </c>
      <c r="E36" s="23" t="n">
        <v>0.01</v>
      </c>
      <c r="F36" s="23" t="n">
        <v>0.01</v>
      </c>
      <c r="G36" s="23" t="n">
        <v>0.01</v>
      </c>
      <c r="H36" s="23" t="n">
        <v>0.01</v>
      </c>
    </row>
    <row r="37">
      <c r="A37" s="13" t="inlineStr">
        <is>
          <t>Debt raised (+) or repaid (-) in the year</t>
        </is>
      </c>
      <c r="D37" s="17" t="n">
        <v>-200</v>
      </c>
      <c r="E37" s="17" t="n">
        <v>-200</v>
      </c>
      <c r="F37" s="17" t="n">
        <v>-200</v>
      </c>
      <c r="G37" s="17" t="n">
        <v>-200</v>
      </c>
      <c r="H37" s="17" t="n">
        <v>-200</v>
      </c>
    </row>
    <row r="38">
      <c r="A38" s="13" t="inlineStr">
        <is>
          <t>Shares issued in the year</t>
        </is>
      </c>
      <c r="D38" s="17" t="n">
        <v>0</v>
      </c>
      <c r="E38" s="17" t="n">
        <v>0</v>
      </c>
      <c r="F38" s="17" t="n">
        <v>0</v>
      </c>
      <c r="G38" s="17" t="n">
        <v>0</v>
      </c>
      <c r="H38" s="17" t="n">
        <v>0</v>
      </c>
    </row>
    <row r="39">
      <c r="A39" s="13" t="inlineStr">
        <is>
          <t>Dividend payout, % of net income</t>
        </is>
      </c>
      <c r="D39" s="23" t="n">
        <v>0.3</v>
      </c>
      <c r="E39" s="23" t="n">
        <v>0.3</v>
      </c>
      <c r="F39" s="23" t="n">
        <v>0.3</v>
      </c>
      <c r="G39" s="23" t="n">
        <v>0.3</v>
      </c>
      <c r="H39" s="23" t="n">
        <v>0.3</v>
      </c>
    </row>
    <row r="40">
      <c r="A40" s="2" t="inlineStr">
        <is>
          <t>Percentages are typed as percentages (10% is 10%). Days are days. Amounts are in the units above.</t>
        </is>
      </c>
    </row>
  </sheetData>
  <mergeCells count="3">
    <mergeCell ref="A21:H21"/>
    <mergeCell ref="C6:E6"/>
    <mergeCell ref="A40:H40"/>
  </mergeCells>
  <printOptions horizontalCentered="0"/>
  <pageMargins left="0.75" right="0.75" top="1" bottom="1" header="0.5" footer="0.5"/>
  <pageSetup orientation="landscape" fitToHeight="0" fitToWidth="1"/>
  <headerFooter>
    <oddHeader/>
    <oddFooter>&amp;LForwarD²eployed free template, forwardeployed.work/templates&amp;RPage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4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8" t="inlineStr">
        <is>
          <t>Income statement</t>
        </is>
      </c>
    </row>
    <row r="2">
      <c r="A2" s="9" t="inlineStr">
        <is>
          <t>Amounts in thousands. Every cell is a formula.</t>
        </is>
      </c>
    </row>
    <row r="4">
      <c r="A4" s="18" t="inlineStr">
        <is>
          <t>Year</t>
        </is>
      </c>
      <c r="B4" s="19" t="n"/>
      <c r="C4" s="20">
        <f>Inputs!$C$7</f>
        <v>2025</v>
      </c>
      <c r="D4" s="20">
        <f>C4+1</f>
        <v>2026.0</v>
      </c>
      <c r="E4" s="20">
        <f>D4+1</f>
        <v>2027.0</v>
      </c>
      <c r="F4" s="20">
        <f>E4+1</f>
        <v>2028.0</v>
      </c>
      <c r="G4" s="20">
        <f>F4+1</f>
        <v>2029.0</v>
      </c>
      <c r="H4" s="20">
        <f>G4+1</f>
        <v>2030.0</v>
      </c>
    </row>
    <row r="5">
      <c r="A5" s="21" t="inlineStr">
        <is>
          <t>Basis</t>
        </is>
      </c>
      <c r="C5" s="22" t="inlineStr">
        <is>
          <t>Actual</t>
        </is>
      </c>
      <c r="D5" s="22" t="inlineStr">
        <is>
          <t>Forecast</t>
        </is>
      </c>
      <c r="E5" s="22" t="inlineStr">
        <is>
          <t>Forecast</t>
        </is>
      </c>
      <c r="F5" s="22" t="inlineStr">
        <is>
          <t>Forecast</t>
        </is>
      </c>
      <c r="G5" s="22" t="inlineStr">
        <is>
          <t>Forecast</t>
        </is>
      </c>
      <c r="H5" s="22" t="inlineStr">
        <is>
          <t>Forecast</t>
        </is>
      </c>
    </row>
    <row r="7">
      <c r="A7" s="13" t="inlineStr">
        <is>
          <t>Revenue</t>
        </is>
      </c>
      <c r="C7" s="25">
        <f>Inputs!C20</f>
        <v>10000</v>
      </c>
      <c r="D7" s="25">
        <f>C7*(1+Inputs!D26)</f>
        <v>11000.0</v>
      </c>
      <c r="E7" s="25">
        <f>D7*(1+Inputs!E26)</f>
        <v>12100.000000000002</v>
      </c>
      <c r="F7" s="25">
        <f>E7*(1+Inputs!F26)</f>
        <v>13068.000000000004</v>
      </c>
      <c r="G7" s="25">
        <f>F7*(1+Inputs!G26)</f>
        <v>14113.440000000004</v>
      </c>
      <c r="H7" s="25">
        <f>G7*(1+Inputs!H26)</f>
        <v>14960.246400000005</v>
      </c>
    </row>
    <row r="8">
      <c r="A8" s="13" t="inlineStr">
        <is>
          <t>Cost of sales</t>
        </is>
      </c>
      <c r="D8" s="25">
        <f>D7*(1-Inputs!D27)</f>
        <v>6600.0</v>
      </c>
      <c r="E8" s="25">
        <f>E7*(1-Inputs!E27)</f>
        <v>7260.000000000001</v>
      </c>
      <c r="F8" s="25">
        <f>F7*(1-Inputs!F27)</f>
        <v>7710.1200000000035</v>
      </c>
      <c r="G8" s="25">
        <f>G7*(1-Inputs!G27)</f>
        <v>8326.929600000003</v>
      </c>
      <c r="H8" s="25">
        <f>H7*(1-Inputs!H27)</f>
        <v>8676.942912000004</v>
      </c>
    </row>
    <row r="9">
      <c r="A9" s="26" t="inlineStr">
        <is>
          <t>Gross profit</t>
        </is>
      </c>
      <c r="D9" s="27">
        <f>D7-D8</f>
        <v>4400.0</v>
      </c>
      <c r="E9" s="27">
        <f>E7-E8</f>
        <v>4840.000000000001</v>
      </c>
      <c r="F9" s="27">
        <f>F7-F8</f>
        <v>5357.88</v>
      </c>
      <c r="G9" s="27">
        <f>G7-G8</f>
        <v>5786.510400000001</v>
      </c>
      <c r="H9" s="27">
        <f>H7-H8</f>
        <v>6283.303488000001</v>
      </c>
    </row>
    <row r="10">
      <c r="A10" s="13" t="inlineStr">
        <is>
          <t>Operating expenses</t>
        </is>
      </c>
      <c r="D10" s="25">
        <f>D7*Inputs!D28</f>
        <v>2750.0</v>
      </c>
      <c r="E10" s="25">
        <f>E7*Inputs!E28</f>
        <v>2964.5000000000005</v>
      </c>
      <c r="F10" s="25">
        <f>F7*Inputs!F28</f>
        <v>3136.3200000000006</v>
      </c>
      <c r="G10" s="25">
        <f>G7*Inputs!G28</f>
        <v>3387.2256000000007</v>
      </c>
      <c r="H10" s="25">
        <f>H7*Inputs!H28</f>
        <v>3515.657904000001</v>
      </c>
    </row>
    <row r="11">
      <c r="A11" s="26" t="inlineStr">
        <is>
          <t>EBITDA</t>
        </is>
      </c>
      <c r="D11" s="27">
        <f>D9-D10</f>
        <v>1650.0</v>
      </c>
      <c r="E11" s="27">
        <f>E9-E10</f>
        <v>1875.5000000000005</v>
      </c>
      <c r="F11" s="27">
        <f>F9-F10</f>
        <v>2221.5599999999995</v>
      </c>
      <c r="G11" s="27">
        <f>G9-G10</f>
        <v>2399.2848000000004</v>
      </c>
      <c r="H11" s="27">
        <f>H9-H10</f>
        <v>2767.6455840000003</v>
      </c>
    </row>
    <row r="12">
      <c r="A12" s="13" t="inlineStr">
        <is>
          <t>Depreciation</t>
        </is>
      </c>
      <c r="D12" s="25">
        <f>BS!C11*Inputs!D29</f>
        <v>400.0</v>
      </c>
      <c r="E12" s="25">
        <f>BS!D11*Inputs!E29</f>
        <v>415.0</v>
      </c>
      <c r="F12" s="25">
        <f>BS!E11*Inputs!F29</f>
        <v>434.0</v>
      </c>
      <c r="G12" s="25">
        <f>BS!F11*Inputs!G29</f>
        <v>455.94000000000005</v>
      </c>
      <c r="H12" s="25">
        <f>BS!G11*Inputs!H29</f>
        <v>480.9132000000002</v>
      </c>
    </row>
    <row r="13">
      <c r="A13" s="26" t="inlineStr">
        <is>
          <t>Operating profit (EBIT)</t>
        </is>
      </c>
      <c r="D13" s="27">
        <f>D11-D12</f>
        <v>1250.0</v>
      </c>
      <c r="E13" s="27">
        <f>E11-E12</f>
        <v>1460.5000000000005</v>
      </c>
      <c r="F13" s="27">
        <f>F11-F12</f>
        <v>1787.5599999999995</v>
      </c>
      <c r="G13" s="27">
        <f>G11-G12</f>
        <v>1943.3448000000003</v>
      </c>
      <c r="H13" s="27">
        <f>H11-H12</f>
        <v>2286.732384</v>
      </c>
    </row>
    <row r="14">
      <c r="A14" s="13" t="inlineStr">
        <is>
          <t>Interest expense</t>
        </is>
      </c>
      <c r="D14" s="25">
        <f>BS!C15*Inputs!D35</f>
        <v>120.0</v>
      </c>
      <c r="E14" s="25">
        <f>BS!D15*Inputs!E35</f>
        <v>108.0</v>
      </c>
      <c r="F14" s="25">
        <f>BS!E15*Inputs!F35</f>
        <v>96.0</v>
      </c>
      <c r="G14" s="25">
        <f>BS!F15*Inputs!G35</f>
        <v>84.0</v>
      </c>
      <c r="H14" s="25">
        <f>BS!G15*Inputs!H35</f>
        <v>72.0</v>
      </c>
    </row>
    <row r="15">
      <c r="A15" s="13" t="inlineStr">
        <is>
          <t>Interest income</t>
        </is>
      </c>
      <c r="D15" s="25">
        <f>BS!C7*Inputs!D36</f>
        <v>15.0</v>
      </c>
      <c r="E15" s="25">
        <f>BS!D7*Inputs!E36</f>
        <v>16.166044520547945</v>
      </c>
      <c r="F15" s="25">
        <f>BS!E7*Inputs!F36</f>
        <v>18.017020706335614</v>
      </c>
      <c r="G15" s="25">
        <f>BS!F7*Inputs!G36</f>
        <v>21.557403626687705</v>
      </c>
      <c r="H15" s="25">
        <f>BS!G7*Inputs!H36</f>
        <v>25.57317039846754</v>
      </c>
    </row>
    <row r="16">
      <c r="A16" s="26" t="inlineStr">
        <is>
          <t>Profit before tax</t>
        </is>
      </c>
      <c r="D16" s="27">
        <f>D13-D14+D15</f>
        <v>1145.0</v>
      </c>
      <c r="E16" s="27">
        <f>E13-E14+E15</f>
        <v>1368.6660445205484</v>
      </c>
      <c r="F16" s="27">
        <f>F13-F14+F15</f>
        <v>1709.5770207063351</v>
      </c>
      <c r="G16" s="27">
        <f>G13-G14+G15</f>
        <v>1880.902203626688</v>
      </c>
      <c r="H16" s="27">
        <f>H13-H14+H15</f>
        <v>2240.3055543984674</v>
      </c>
    </row>
    <row r="17">
      <c r="A17" s="13" t="inlineStr">
        <is>
          <t>Tax</t>
        </is>
      </c>
      <c r="D17" s="25">
        <f>MAX(0,D16)*Inputs!D34</f>
        <v>286.25</v>
      </c>
      <c r="E17" s="25">
        <f>MAX(0,E16)*Inputs!E34</f>
        <v>342.1665111301371</v>
      </c>
      <c r="F17" s="25">
        <f>MAX(0,F16)*Inputs!F34</f>
        <v>427.3942551765838</v>
      </c>
      <c r="G17" s="25">
        <f>MAX(0,G16)*Inputs!G34</f>
        <v>470.225550906672</v>
      </c>
      <c r="H17" s="25">
        <f>MAX(0,H16)*Inputs!H34</f>
        <v>560.0763885996168</v>
      </c>
    </row>
    <row r="18">
      <c r="A18" s="26" t="inlineStr">
        <is>
          <t>Net income</t>
        </is>
      </c>
      <c r="D18" s="27">
        <f>D16-D17</f>
        <v>858.75</v>
      </c>
      <c r="E18" s="27">
        <f>E16-E17</f>
        <v>1026.4995333904112</v>
      </c>
      <c r="F18" s="27">
        <f>F16-F17</f>
        <v>1282.1827655297514</v>
      </c>
      <c r="G18" s="27">
        <f>G16-G17</f>
        <v>1410.6766527200161</v>
      </c>
      <c r="H18" s="27">
        <f>H16-H17</f>
        <v>1680.2291657988505</v>
      </c>
    </row>
    <row r="19">
      <c r="A19" s="28" t="inlineStr">
        <is>
          <t>Margins</t>
        </is>
      </c>
    </row>
    <row r="20">
      <c r="A20" s="13" t="inlineStr">
        <is>
          <t>Gross margin</t>
        </is>
      </c>
      <c r="D20" s="29">
        <f>IF(D7=0,0,D9/D7)</f>
        <v>0.4</v>
      </c>
      <c r="E20" s="29">
        <f>IF(E7=0,0,E9/E7)</f>
        <v>0.4</v>
      </c>
      <c r="F20" s="29">
        <f>IF(F7=0,0,F9/F7)</f>
        <v>0.4099999999999999</v>
      </c>
      <c r="G20" s="29">
        <f>IF(G7=0,0,G9/G7)</f>
        <v>0.41</v>
      </c>
      <c r="H20" s="29">
        <f>IF(H7=0,0,H9/H7)</f>
        <v>0.41999999999999993</v>
      </c>
    </row>
    <row r="21">
      <c r="A21" s="13" t="inlineStr">
        <is>
          <t>EBITDA margin</t>
        </is>
      </c>
      <c r="D21" s="29">
        <f>IF(D7=0,0,D11/D7)</f>
        <v>0.15</v>
      </c>
      <c r="E21" s="29">
        <f>IF(E7=0,0,E11/E7)</f>
        <v>0.15500000000000003</v>
      </c>
      <c r="F21" s="29">
        <f>IF(F7=0,0,F11/F7)</f>
        <v>0.1699999999999999</v>
      </c>
      <c r="G21" s="29">
        <f>IF(G7=0,0,G11/G7)</f>
        <v>0.16999999999999998</v>
      </c>
      <c r="H21" s="29">
        <f>IF(H7=0,0,H11/H7)</f>
        <v>0.18499999999999994</v>
      </c>
    </row>
    <row r="22">
      <c r="A22" s="13" t="inlineStr">
        <is>
          <t>Net margin</t>
        </is>
      </c>
      <c r="D22" s="29">
        <f>IF(D7=0,0,D18/D7)</f>
        <v>0.07806818181818181</v>
      </c>
      <c r="E22" s="29">
        <f>IF(E7=0,0,E18/E7)</f>
        <v>0.08483467218102571</v>
      </c>
      <c r="F22" s="29">
        <f>IF(F7=0,0,F18/F7)</f>
        <v>0.09811622019664455</v>
      </c>
      <c r="G22" s="29">
        <f>IF(G7=0,0,G18/G7)</f>
        <v>0.0999527154768799</v>
      </c>
      <c r="H22" s="29">
        <f>IF(H7=0,0,H18/H7)</f>
        <v>0.11231293394999496</v>
      </c>
    </row>
  </sheetData>
  <printOptions horizontalCentered="0"/>
  <pageMargins left="0.75" right="0.75" top="1" bottom="1" header="0.5" footer="0.5"/>
  <pageSetup orientation="landscape" fitToHeight="0" fitToWidth="1"/>
  <headerFooter>
    <oddHeader/>
    <oddFooter>&amp;LForwarD²eployed free template, forwardeployed.work/templates&amp;RPage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4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8" t="inlineStr">
        <is>
          <t>Balance sheet</t>
        </is>
      </c>
    </row>
    <row r="2">
      <c r="A2" s="9" t="inlineStr">
        <is>
          <t>Amounts in thousands. Year 0 comes from the Inputs sheet; later years are formulas.</t>
        </is>
      </c>
    </row>
    <row r="4">
      <c r="A4" s="18" t="inlineStr">
        <is>
          <t>Year</t>
        </is>
      </c>
      <c r="B4" s="19" t="n"/>
      <c r="C4" s="20">
        <f>Inputs!$C$7</f>
        <v>2025</v>
      </c>
      <c r="D4" s="20">
        <f>C4+1</f>
        <v>2026.0</v>
      </c>
      <c r="E4" s="20">
        <f>D4+1</f>
        <v>2027.0</v>
      </c>
      <c r="F4" s="20">
        <f>E4+1</f>
        <v>2028.0</v>
      </c>
      <c r="G4" s="20">
        <f>F4+1</f>
        <v>2029.0</v>
      </c>
      <c r="H4" s="20">
        <f>G4+1</f>
        <v>2030.0</v>
      </c>
    </row>
    <row r="5">
      <c r="A5" s="21" t="inlineStr">
        <is>
          <t>Basis</t>
        </is>
      </c>
      <c r="C5" s="22" t="inlineStr">
        <is>
          <t>Actual</t>
        </is>
      </c>
      <c r="D5" s="22" t="inlineStr">
        <is>
          <t>Forecast</t>
        </is>
      </c>
      <c r="E5" s="22" t="inlineStr">
        <is>
          <t>Forecast</t>
        </is>
      </c>
      <c r="F5" s="22" t="inlineStr">
        <is>
          <t>Forecast</t>
        </is>
      </c>
      <c r="G5" s="22" t="inlineStr">
        <is>
          <t>Forecast</t>
        </is>
      </c>
      <c r="H5" s="22" t="inlineStr">
        <is>
          <t>Forecast</t>
        </is>
      </c>
    </row>
    <row r="7">
      <c r="A7" s="13" t="inlineStr">
        <is>
          <t>Cash</t>
        </is>
      </c>
      <c r="C7" s="25">
        <f>Inputs!C12</f>
        <v>1500</v>
      </c>
      <c r="D7" s="25">
        <f>CF!D24</f>
        <v>1616.6044520547944</v>
      </c>
      <c r="E7" s="25">
        <f>CF!E24</f>
        <v>1801.7020706335613</v>
      </c>
      <c r="F7" s="25">
        <f>CF!F24</f>
        <v>2155.7403626687706</v>
      </c>
      <c r="G7" s="25">
        <f>CF!G24</f>
        <v>2557.3170398467537</v>
      </c>
      <c r="H7" s="25">
        <f>CF!H24</f>
        <v>3158.5439209141678</v>
      </c>
    </row>
    <row r="8">
      <c r="A8" s="13" t="inlineStr">
        <is>
          <t>Accounts receivable</t>
        </is>
      </c>
      <c r="C8" s="25">
        <f>Inputs!C13</f>
        <v>1200</v>
      </c>
      <c r="D8" s="25">
        <f>IS!D7*Inputs!D31/Inputs!$C$9</f>
        <v>1326.027397260274</v>
      </c>
      <c r="E8" s="25">
        <f>IS!E7*Inputs!E31/Inputs!$C$9</f>
        <v>1458.6301369863017</v>
      </c>
      <c r="F8" s="25">
        <f>IS!F7*Inputs!F31/Inputs!$C$9</f>
        <v>1575.3205479452058</v>
      </c>
      <c r="G8" s="25">
        <f>IS!G7*Inputs!G31/Inputs!$C$9</f>
        <v>1701.3461917808224</v>
      </c>
      <c r="H8" s="25">
        <f>IS!H7*Inputs!H31/Inputs!$C$9</f>
        <v>1803.426963287672</v>
      </c>
    </row>
    <row r="9">
      <c r="A9" s="13" t="inlineStr">
        <is>
          <t>Inventory</t>
        </is>
      </c>
      <c r="C9" s="25">
        <f>Inputs!C14</f>
        <v>800</v>
      </c>
      <c r="D9" s="25">
        <f>IS!D8*Inputs!D32/Inputs!$C$9</f>
        <v>886.027397260274</v>
      </c>
      <c r="E9" s="25">
        <f>IS!E8*Inputs!E32/Inputs!$C$9</f>
        <v>974.6301369863015</v>
      </c>
      <c r="F9" s="25">
        <f>IS!F8*Inputs!F32/Inputs!$C$9</f>
        <v>1035.0572054794525</v>
      </c>
      <c r="G9" s="25">
        <f>IS!G8*Inputs!G32/Inputs!$C$9</f>
        <v>1117.8617819178087</v>
      </c>
      <c r="H9" s="25">
        <f>IS!H8*Inputs!H32/Inputs!$C$9</f>
        <v>1164.8498703780829</v>
      </c>
    </row>
    <row r="10">
      <c r="A10" s="26" t="inlineStr">
        <is>
          <t>Total current assets</t>
        </is>
      </c>
      <c r="C10" s="27">
        <f>SUM(C7:C9)</f>
        <v>3500.0</v>
      </c>
      <c r="D10" s="27">
        <f>SUM(D7:D9)</f>
        <v>3828.6592465753424</v>
      </c>
      <c r="E10" s="27">
        <f>SUM(E7:E9)</f>
        <v>4234.962344606164</v>
      </c>
      <c r="F10" s="27">
        <f>SUM(F7:F9)</f>
        <v>4766.118116093428</v>
      </c>
      <c r="G10" s="27">
        <f>SUM(G7:G9)</f>
        <v>5376.525013545385</v>
      </c>
      <c r="H10" s="27">
        <f>SUM(H7:H9)</f>
        <v>6126.820754579923</v>
      </c>
    </row>
    <row r="11">
      <c r="A11" s="13" t="inlineStr">
        <is>
          <t>Net property and equipment</t>
        </is>
      </c>
      <c r="C11" s="25">
        <f>Inputs!C15</f>
        <v>4000</v>
      </c>
      <c r="D11" s="25">
        <f>C11+IS!D7*Inputs!D30-IS!D12</f>
        <v>4150.0</v>
      </c>
      <c r="E11" s="25">
        <f>D11+IS!E7*Inputs!E30-IS!E12</f>
        <v>4340.0</v>
      </c>
      <c r="F11" s="25">
        <f>E11+IS!F7*Inputs!F30-IS!F12</f>
        <v>4559.400000000001</v>
      </c>
      <c r="G11" s="25">
        <f>F11+IS!G7*Inputs!G30-IS!G12</f>
        <v>4809.132000000001</v>
      </c>
      <c r="H11" s="25">
        <f>G11+IS!H7*Inputs!H30-IS!H12</f>
        <v>5076.231120000001</v>
      </c>
    </row>
    <row r="12">
      <c r="A12" s="26" t="inlineStr">
        <is>
          <t>Total assets</t>
        </is>
      </c>
      <c r="C12" s="27">
        <f>C10+C11</f>
        <v>7500.0</v>
      </c>
      <c r="D12" s="27">
        <f>D10+D11</f>
        <v>7978.659246575342</v>
      </c>
      <c r="E12" s="27">
        <f>E10+E11</f>
        <v>8574.962344606163</v>
      </c>
      <c r="F12" s="27">
        <f>F10+F11</f>
        <v>9325.51811609343</v>
      </c>
      <c r="G12" s="27">
        <f>G10+G11</f>
        <v>10185.657013545388</v>
      </c>
      <c r="H12" s="27">
        <f>H10+H11</f>
        <v>11203.051874579924</v>
      </c>
    </row>
    <row r="14">
      <c r="A14" s="13" t="inlineStr">
        <is>
          <t>Accounts payable</t>
        </is>
      </c>
      <c r="C14" s="25">
        <f>Inputs!C16</f>
        <v>700</v>
      </c>
      <c r="D14" s="25">
        <f>IS!D8*Inputs!D33/Inputs!$C$9</f>
        <v>777.5342465753424</v>
      </c>
      <c r="E14" s="25">
        <f>IS!E8*Inputs!E33/Inputs!$C$9</f>
        <v>855.2876712328768</v>
      </c>
      <c r="F14" s="25">
        <f>IS!F8*Inputs!F33/Inputs!$C$9</f>
        <v>908.3155068493155</v>
      </c>
      <c r="G14" s="25">
        <f>IS!G8*Inputs!G33/Inputs!$C$9</f>
        <v>980.9807473972605</v>
      </c>
      <c r="H14" s="25">
        <f>IS!H8*Inputs!H33/Inputs!$C$9</f>
        <v>1022.2151923726033</v>
      </c>
    </row>
    <row r="15">
      <c r="A15" s="13" t="inlineStr">
        <is>
          <t>Debt</t>
        </is>
      </c>
      <c r="C15" s="25">
        <f>Inputs!C17</f>
        <v>2000</v>
      </c>
      <c r="D15" s="25">
        <f>C15+Inputs!D37</f>
        <v>1800.0</v>
      </c>
      <c r="E15" s="25">
        <f>D15+Inputs!E37</f>
        <v>1600.0</v>
      </c>
      <c r="F15" s="25">
        <f>E15+Inputs!F37</f>
        <v>1400.0</v>
      </c>
      <c r="G15" s="25">
        <f>F15+Inputs!G37</f>
        <v>1200.0</v>
      </c>
      <c r="H15" s="25">
        <f>G15+Inputs!H37</f>
        <v>1000.0</v>
      </c>
    </row>
    <row r="16">
      <c r="A16" s="26" t="inlineStr">
        <is>
          <t>Total liabilities</t>
        </is>
      </c>
      <c r="C16" s="27">
        <f>C14+C15</f>
        <v>2700.0</v>
      </c>
      <c r="D16" s="27">
        <f>D14+D15</f>
        <v>2577.5342465753424</v>
      </c>
      <c r="E16" s="27">
        <f>E14+E15</f>
        <v>2455.287671232877</v>
      </c>
      <c r="F16" s="27">
        <f>F14+F15</f>
        <v>2308.3155068493156</v>
      </c>
      <c r="G16" s="27">
        <f>G14+G15</f>
        <v>2180.9807473972605</v>
      </c>
      <c r="H16" s="27">
        <f>H14+H15</f>
        <v>2022.2151923726033</v>
      </c>
    </row>
    <row r="18">
      <c r="A18" s="13" t="inlineStr">
        <is>
          <t>Paid-in capital</t>
        </is>
      </c>
      <c r="C18" s="25">
        <f>Inputs!C18</f>
        <v>1000</v>
      </c>
      <c r="D18" s="25">
        <f>C18+Inputs!D38</f>
        <v>1000.0</v>
      </c>
      <c r="E18" s="25">
        <f>D18+Inputs!E38</f>
        <v>1000.0</v>
      </c>
      <c r="F18" s="25">
        <f>E18+Inputs!F38</f>
        <v>1000.0</v>
      </c>
      <c r="G18" s="25">
        <f>F18+Inputs!G38</f>
        <v>1000.0</v>
      </c>
      <c r="H18" s="25">
        <f>G18+Inputs!H38</f>
        <v>1000.0</v>
      </c>
    </row>
    <row r="19">
      <c r="A19" s="13" t="inlineStr">
        <is>
          <t>Retained earnings</t>
        </is>
      </c>
      <c r="C19" s="25">
        <f>Inputs!C19</f>
        <v>3800</v>
      </c>
      <c r="D19" s="25">
        <f>C19+IS!D18+CF!D19</f>
        <v>4401.125</v>
      </c>
      <c r="E19" s="25">
        <f>D19+IS!E18+CF!E19</f>
        <v>5119.674673373288</v>
      </c>
      <c r="F19" s="25">
        <f>E19+IS!F18+CF!F19</f>
        <v>6017.202609244114</v>
      </c>
      <c r="G19" s="25">
        <f>F19+IS!G18+CF!G19</f>
        <v>7004.676266148125</v>
      </c>
      <c r="H19" s="25">
        <f>G19+IS!H18+CF!H19</f>
        <v>8180.836682207321</v>
      </c>
    </row>
    <row r="20">
      <c r="A20" s="26" t="inlineStr">
        <is>
          <t>Total equity</t>
        </is>
      </c>
      <c r="C20" s="27">
        <f>C18+C19</f>
        <v>4800.0</v>
      </c>
      <c r="D20" s="27">
        <f>D18+D19</f>
        <v>5401.125</v>
      </c>
      <c r="E20" s="27">
        <f>E18+E19</f>
        <v>6119.674673373288</v>
      </c>
      <c r="F20" s="27">
        <f>F18+F19</f>
        <v>7017.202609244114</v>
      </c>
      <c r="G20" s="27">
        <f>G18+G19</f>
        <v>8004.676266148125</v>
      </c>
      <c r="H20" s="27">
        <f>H18+H19</f>
        <v>9180.836682207322</v>
      </c>
    </row>
    <row r="21">
      <c r="A21" s="26" t="inlineStr">
        <is>
          <t>Total liabilities and equity</t>
        </is>
      </c>
      <c r="C21" s="27">
        <f>C16+C20</f>
        <v>7500.0</v>
      </c>
      <c r="D21" s="27">
        <f>D16+D20</f>
        <v>7978.659246575342</v>
      </c>
      <c r="E21" s="27">
        <f>E16+E20</f>
        <v>8574.962344606165</v>
      </c>
      <c r="F21" s="27">
        <f>F16+F20</f>
        <v>9325.51811609343</v>
      </c>
      <c r="G21" s="27">
        <f>G16+G20</f>
        <v>10185.657013545386</v>
      </c>
      <c r="H21" s="27">
        <f>H16+H20</f>
        <v>11203.051874579925</v>
      </c>
    </row>
    <row r="23">
      <c r="A23" s="13" t="inlineStr">
        <is>
          <t>Assets less liabilities and equity (should be zero)</t>
        </is>
      </c>
      <c r="C23" s="30">
        <f>C12-C21</f>
        <v>0.0</v>
      </c>
      <c r="D23" s="30">
        <f>D12-D21</f>
        <v>0.0</v>
      </c>
      <c r="E23" s="30">
        <f>E12-E21</f>
        <v>-1.8189894035458565e-12</v>
      </c>
      <c r="F23" s="30">
        <f>F12-F21</f>
        <v>0.0</v>
      </c>
      <c r="G23" s="30">
        <f>G12-G21</f>
        <v>1.8189894035458565e-12</v>
      </c>
      <c r="H23" s="30">
        <f>H12-H21</f>
        <v>-1.8189894035458565e-12</v>
      </c>
    </row>
    <row r="24">
      <c r="A24" s="26" t="inlineStr">
        <is>
          <t>Balance sheet balances?</t>
        </is>
      </c>
      <c r="C24" s="31" t="str">
        <f>IF(ABS(C23)&lt;0.01,"OK","OUT OF BALANCE")</f>
        <v>OK</v>
      </c>
      <c r="D24" s="31" t="str">
        <f>IF(ABS(D23)&lt;0.01,"OK","OUT OF BALANCE")</f>
        <v>OK</v>
      </c>
      <c r="E24" s="31" t="str">
        <f>IF(ABS(E23)&lt;0.01,"OK","OUT OF BALANCE")</f>
        <v>OK</v>
      </c>
      <c r="F24" s="31" t="str">
        <f>IF(ABS(F23)&lt;0.01,"OK","OUT OF BALANCE")</f>
        <v>OK</v>
      </c>
      <c r="G24" s="31" t="str">
        <f>IF(ABS(G23)&lt;0.01,"OK","OUT OF BALANCE")</f>
        <v>OK</v>
      </c>
      <c r="H24" s="31" t="str">
        <f>IF(ABS(H23)&lt;0.01,"OK","OUT OF BALANCE")</f>
        <v>OK</v>
      </c>
    </row>
  </sheetData>
  <conditionalFormatting sqref="C24:H24">
    <cfRule type="expression" priority="1" dxfId="0">
      <formula>C24="OK"</formula>
    </cfRule>
    <cfRule type="expression" priority="2" dxfId="1">
      <formula>AND(C24&lt;&gt;"OK",C24&lt;&gt;"")</formula>
    </cfRule>
  </conditionalFormatting>
  <printOptions horizontalCentered="0"/>
  <pageMargins left="0.75" right="0.75" top="1" bottom="1" header="0.5" footer="0.5"/>
  <pageSetup orientation="landscape" fitToHeight="0" fitToWidth="1"/>
  <headerFooter>
    <oddHeader/>
    <oddFooter>&amp;LForwarD²eployed free template, forwardeployed.work/templates&amp;RPage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4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8" t="inlineStr">
        <is>
          <t>Cash flow statement</t>
        </is>
      </c>
    </row>
    <row r="2">
      <c r="A2" s="9" t="inlineStr">
        <is>
          <t>Amounts in thousands. Outflows are negative. Every cell is a formula.</t>
        </is>
      </c>
    </row>
    <row r="4">
      <c r="A4" s="18" t="inlineStr">
        <is>
          <t>Year</t>
        </is>
      </c>
      <c r="B4" s="19" t="n"/>
      <c r="C4" s="20">
        <f>Inputs!$C$7</f>
        <v>2025</v>
      </c>
      <c r="D4" s="20">
        <f>C4+1</f>
        <v>2026.0</v>
      </c>
      <c r="E4" s="20">
        <f>D4+1</f>
        <v>2027.0</v>
      </c>
      <c r="F4" s="20">
        <f>E4+1</f>
        <v>2028.0</v>
      </c>
      <c r="G4" s="20">
        <f>F4+1</f>
        <v>2029.0</v>
      </c>
      <c r="H4" s="20">
        <f>G4+1</f>
        <v>2030.0</v>
      </c>
    </row>
    <row r="5">
      <c r="A5" s="21" t="inlineStr">
        <is>
          <t>Basis</t>
        </is>
      </c>
      <c r="C5" s="22" t="inlineStr">
        <is>
          <t>Actual</t>
        </is>
      </c>
      <c r="D5" s="22" t="inlineStr">
        <is>
          <t>Forecast</t>
        </is>
      </c>
      <c r="E5" s="22" t="inlineStr">
        <is>
          <t>Forecast</t>
        </is>
      </c>
      <c r="F5" s="22" t="inlineStr">
        <is>
          <t>Forecast</t>
        </is>
      </c>
      <c r="G5" s="22" t="inlineStr">
        <is>
          <t>Forecast</t>
        </is>
      </c>
      <c r="H5" s="22" t="inlineStr">
        <is>
          <t>Forecast</t>
        </is>
      </c>
    </row>
    <row r="7">
      <c r="A7" s="13" t="inlineStr">
        <is>
          <t>Net income</t>
        </is>
      </c>
      <c r="D7" s="25">
        <f>IS!D18</f>
        <v>858.75</v>
      </c>
      <c r="E7" s="25">
        <f>IS!E18</f>
        <v>1026.4995333904112</v>
      </c>
      <c r="F7" s="25">
        <f>IS!F18</f>
        <v>1282.1827655297514</v>
      </c>
      <c r="G7" s="25">
        <f>IS!G18</f>
        <v>1410.6766527200161</v>
      </c>
      <c r="H7" s="25">
        <f>IS!H18</f>
        <v>1680.2291657988505</v>
      </c>
    </row>
    <row r="8">
      <c r="A8" s="13" t="inlineStr">
        <is>
          <t>Depreciation</t>
        </is>
      </c>
      <c r="D8" s="25">
        <f>IS!D12</f>
        <v>400.0</v>
      </c>
      <c r="E8" s="25">
        <f>IS!E12</f>
        <v>415.0</v>
      </c>
      <c r="F8" s="25">
        <f>IS!F12</f>
        <v>434.0</v>
      </c>
      <c r="G8" s="25">
        <f>IS!G12</f>
        <v>455.94000000000005</v>
      </c>
      <c r="H8" s="25">
        <f>IS!H12</f>
        <v>480.9132000000002</v>
      </c>
    </row>
    <row r="9">
      <c r="A9" s="13" t="inlineStr">
        <is>
          <t>Decrease (increase) in receivables</t>
        </is>
      </c>
      <c r="D9" s="25">
        <f>BS!C8-BS!D8</f>
        <v>-126.02739726027403</v>
      </c>
      <c r="E9" s="25">
        <f>BS!D8-BS!E8</f>
        <v>-132.60273972602772</v>
      </c>
      <c r="F9" s="25">
        <f>BS!E8-BS!F8</f>
        <v>-116.69041095890407</v>
      </c>
      <c r="G9" s="25">
        <f>BS!F8-BS!G8</f>
        <v>-126.02564383561662</v>
      </c>
      <c r="H9" s="25">
        <f>BS!G8-BS!H8</f>
        <v>-102.08077150684949</v>
      </c>
    </row>
    <row r="10">
      <c r="A10" s="13" t="inlineStr">
        <is>
          <t>Decrease (increase) in inventory</t>
        </is>
      </c>
      <c r="D10" s="25">
        <f>BS!C9-BS!D9</f>
        <v>-86.02739726027403</v>
      </c>
      <c r="E10" s="25">
        <f>BS!D9-BS!E9</f>
        <v>-88.6027397260275</v>
      </c>
      <c r="F10" s="25">
        <f>BS!E9-BS!F9</f>
        <v>-60.427068493150955</v>
      </c>
      <c r="G10" s="25">
        <f>BS!F9-BS!G9</f>
        <v>-82.80457643835621</v>
      </c>
      <c r="H10" s="25">
        <f>BS!G9-BS!H9</f>
        <v>-46.988088460274184</v>
      </c>
    </row>
    <row r="11">
      <c r="A11" s="13" t="inlineStr">
        <is>
          <t>Increase (decrease) in payables</t>
        </is>
      </c>
      <c r="D11" s="25">
        <f>BS!D14-BS!C14</f>
        <v>77.53424657534242</v>
      </c>
      <c r="E11" s="25">
        <f>BS!E14-BS!D14</f>
        <v>77.75342465753442</v>
      </c>
      <c r="F11" s="25">
        <f>BS!F14-BS!E14</f>
        <v>53.027835616438665</v>
      </c>
      <c r="G11" s="25">
        <f>BS!G14-BS!F14</f>
        <v>72.66524054794502</v>
      </c>
      <c r="H11" s="25">
        <f>BS!H14-BS!G14</f>
        <v>41.23444497534274</v>
      </c>
    </row>
    <row r="12">
      <c r="A12" s="26" t="inlineStr">
        <is>
          <t>Cash from operations</t>
        </is>
      </c>
      <c r="D12" s="27">
        <f>SUM(D7:D11)</f>
        <v>1124.2294520547944</v>
      </c>
      <c r="E12" s="27">
        <f>SUM(E7:E11)</f>
        <v>1298.0474785958904</v>
      </c>
      <c r="F12" s="27">
        <f>SUM(F7:F11)</f>
        <v>1592.0931216941349</v>
      </c>
      <c r="G12" s="27">
        <f>SUM(G7:G11)</f>
        <v>1730.4516729939883</v>
      </c>
      <c r="H12" s="27">
        <f>SUM(H7:H11)</f>
        <v>2053.3079508070696</v>
      </c>
    </row>
    <row r="14">
      <c r="A14" s="13" t="inlineStr">
        <is>
          <t>Capital spending</t>
        </is>
      </c>
      <c r="D14" s="25">
        <f>-IS!D7*Inputs!D30</f>
        <v>-550.0</v>
      </c>
      <c r="E14" s="25">
        <f>-IS!E7*Inputs!E30</f>
        <v>-605.0000000000001</v>
      </c>
      <c r="F14" s="25">
        <f>-IS!F7*Inputs!F30</f>
        <v>-653.4000000000002</v>
      </c>
      <c r="G14" s="25">
        <f>-IS!G7*Inputs!G30</f>
        <v>-705.6720000000003</v>
      </c>
      <c r="H14" s="25">
        <f>-IS!H7*Inputs!H30</f>
        <v>-748.0123200000003</v>
      </c>
    </row>
    <row r="15">
      <c r="A15" s="26" t="inlineStr">
        <is>
          <t>Cash from investing</t>
        </is>
      </c>
      <c r="D15" s="27">
        <f>D14</f>
        <v>-550.0</v>
      </c>
      <c r="E15" s="27">
        <f>E14</f>
        <v>-605.0000000000001</v>
      </c>
      <c r="F15" s="27">
        <f>F14</f>
        <v>-653.4000000000002</v>
      </c>
      <c r="G15" s="27">
        <f>G14</f>
        <v>-705.6720000000003</v>
      </c>
      <c r="H15" s="27">
        <f>H14</f>
        <v>-748.0123200000003</v>
      </c>
    </row>
    <row r="17">
      <c r="A17" s="13" t="inlineStr">
        <is>
          <t>Debt raised (repaid)</t>
        </is>
      </c>
      <c r="D17" s="25">
        <f>Inputs!D37</f>
        <v>-200</v>
      </c>
      <c r="E17" s="25">
        <f>Inputs!E37</f>
        <v>-200</v>
      </c>
      <c r="F17" s="25">
        <f>Inputs!F37</f>
        <v>-200</v>
      </c>
      <c r="G17" s="25">
        <f>Inputs!G37</f>
        <v>-200</v>
      </c>
      <c r="H17" s="25">
        <f>Inputs!H37</f>
        <v>-200</v>
      </c>
    </row>
    <row r="18">
      <c r="A18" s="13" t="inlineStr">
        <is>
          <t>Shares issued</t>
        </is>
      </c>
      <c r="D18" s="25">
        <f>Inputs!D38</f>
        <v>0</v>
      </c>
      <c r="E18" s="25">
        <f>Inputs!E38</f>
        <v>0</v>
      </c>
      <c r="F18" s="25">
        <f>Inputs!F38</f>
        <v>0</v>
      </c>
      <c r="G18" s="25">
        <f>Inputs!G38</f>
        <v>0</v>
      </c>
      <c r="H18" s="25">
        <f>Inputs!H38</f>
        <v>0</v>
      </c>
    </row>
    <row r="19">
      <c r="A19" s="13" t="inlineStr">
        <is>
          <t>Dividends paid</t>
        </is>
      </c>
      <c r="D19" s="25">
        <f>-MAX(0,IS!D18)*Inputs!D39</f>
        <v>-257.625</v>
      </c>
      <c r="E19" s="25">
        <f>-MAX(0,IS!E18)*Inputs!E39</f>
        <v>-307.94986001712334</v>
      </c>
      <c r="F19" s="25">
        <f>-MAX(0,IS!F18)*Inputs!F39</f>
        <v>-384.6548296589254</v>
      </c>
      <c r="G19" s="25">
        <f>-MAX(0,IS!G18)*Inputs!G39</f>
        <v>-423.20299581600483</v>
      </c>
      <c r="H19" s="25">
        <f>-MAX(0,IS!H18)*Inputs!H39</f>
        <v>-504.0687497396551</v>
      </c>
    </row>
    <row r="20">
      <c r="A20" s="26" t="inlineStr">
        <is>
          <t>Cash from financing</t>
        </is>
      </c>
      <c r="D20" s="27">
        <f>SUM(D17:D19)</f>
        <v>-457.625</v>
      </c>
      <c r="E20" s="27">
        <f>SUM(E17:E19)</f>
        <v>-507.94986001712334</v>
      </c>
      <c r="F20" s="27">
        <f>SUM(F17:F19)</f>
        <v>-584.6548296589253</v>
      </c>
      <c r="G20" s="27">
        <f>SUM(G17:G19)</f>
        <v>-623.2029958160049</v>
      </c>
      <c r="H20" s="27">
        <f>SUM(H17:H19)</f>
        <v>-704.0687497396551</v>
      </c>
    </row>
    <row r="22">
      <c r="A22" s="26" t="inlineStr">
        <is>
          <t>Net change in cash</t>
        </is>
      </c>
      <c r="D22" s="27">
        <f>D12+D15+D20</f>
        <v>116.60445205479436</v>
      </c>
      <c r="E22" s="27">
        <f>E12+E15+E20</f>
        <v>185.09761857876697</v>
      </c>
      <c r="F22" s="27">
        <f>F12+F15+F20</f>
        <v>354.03829203520934</v>
      </c>
      <c r="G22" s="27">
        <f>G12+G15+G20</f>
        <v>401.57667717798313</v>
      </c>
      <c r="H22" s="27">
        <f>H12+H15+H20</f>
        <v>601.2268810674142</v>
      </c>
    </row>
    <row r="23">
      <c r="A23" s="13" t="inlineStr">
        <is>
          <t>Opening cash</t>
        </is>
      </c>
      <c r="D23" s="25">
        <f>BS!C7</f>
        <v>1500</v>
      </c>
      <c r="E23" s="25">
        <f>BS!D7</f>
        <v>1616.6044520547944</v>
      </c>
      <c r="F23" s="25">
        <f>BS!E7</f>
        <v>1801.7020706335613</v>
      </c>
      <c r="G23" s="25">
        <f>BS!F7</f>
        <v>2155.7403626687706</v>
      </c>
      <c r="H23" s="25">
        <f>BS!G7</f>
        <v>2557.3170398467537</v>
      </c>
    </row>
    <row r="24">
      <c r="A24" s="26" t="inlineStr">
        <is>
          <t>Closing cash</t>
        </is>
      </c>
      <c r="D24" s="27">
        <f>D23+D22</f>
        <v>1616.6044520547944</v>
      </c>
      <c r="E24" s="27">
        <f>E23+E22</f>
        <v>1801.7020706335613</v>
      </c>
      <c r="F24" s="27">
        <f>F23+F22</f>
        <v>2155.7403626687706</v>
      </c>
      <c r="G24" s="27">
        <f>G23+G22</f>
        <v>2557.3170398467537</v>
      </c>
      <c r="H24" s="27">
        <f>H23+H22</f>
        <v>3158.5439209141678</v>
      </c>
    </row>
  </sheetData>
  <printOptions horizontalCentered="0"/>
  <pageMargins left="0.75" right="0.75" top="1" bottom="1" header="0.5" footer="0.5"/>
  <pageSetup orientation="landscape" fitToHeight="0" fitToWidth="1"/>
  <headerFooter>
    <oddHeader/>
    <oddFooter>&amp;LForwarD²eployed free template, forwardeployed.work/templates&amp;RPage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4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8" t="inlineStr">
        <is>
          <t>Checks</t>
        </is>
      </c>
    </row>
    <row r="2">
      <c r="A2" s="9" t="inlineStr">
        <is>
          <t>Every cell should read OK. A different word names the problem.</t>
        </is>
      </c>
    </row>
    <row r="4">
      <c r="A4" s="18" t="inlineStr">
        <is>
          <t>Year</t>
        </is>
      </c>
      <c r="B4" s="19" t="n"/>
      <c r="C4" s="20">
        <f>Inputs!$C$7</f>
        <v>2025</v>
      </c>
      <c r="D4" s="20">
        <f>C4+1</f>
        <v>2026.0</v>
      </c>
      <c r="E4" s="20">
        <f>D4+1</f>
        <v>2027.0</v>
      </c>
      <c r="F4" s="20">
        <f>E4+1</f>
        <v>2028.0</v>
      </c>
      <c r="G4" s="20">
        <f>F4+1</f>
        <v>2029.0</v>
      </c>
      <c r="H4" s="20">
        <f>G4+1</f>
        <v>2030.0</v>
      </c>
    </row>
    <row r="5">
      <c r="A5" s="21" t="inlineStr">
        <is>
          <t>Basis</t>
        </is>
      </c>
      <c r="C5" s="22" t="inlineStr">
        <is>
          <t>Actual</t>
        </is>
      </c>
      <c r="D5" s="22" t="inlineStr">
        <is>
          <t>Forecast</t>
        </is>
      </c>
      <c r="E5" s="22" t="inlineStr">
        <is>
          <t>Forecast</t>
        </is>
      </c>
      <c r="F5" s="22" t="inlineStr">
        <is>
          <t>Forecast</t>
        </is>
      </c>
      <c r="G5" s="22" t="inlineStr">
        <is>
          <t>Forecast</t>
        </is>
      </c>
      <c r="H5" s="22" t="inlineStr">
        <is>
          <t>Forecast</t>
        </is>
      </c>
    </row>
    <row r="7">
      <c r="A7" s="13" t="inlineStr">
        <is>
          <t>Balance sheet balances</t>
        </is>
      </c>
      <c r="C7" s="32" t="str">
        <f>BS!C24</f>
        <v>OK</v>
      </c>
      <c r="D7" s="32" t="str">
        <f>BS!D24</f>
        <v>OK</v>
      </c>
      <c r="E7" s="32" t="str">
        <f>BS!E24</f>
        <v>OK</v>
      </c>
      <c r="F7" s="32" t="str">
        <f>BS!F24</f>
        <v>OK</v>
      </c>
      <c r="G7" s="32" t="str">
        <f>BS!G24</f>
        <v>OK</v>
      </c>
      <c r="H7" s="32" t="str">
        <f>BS!H24</f>
        <v>OK</v>
      </c>
    </row>
    <row r="8">
      <c r="A8" s="13" t="inlineStr">
        <is>
          <t>Cash is not negative</t>
        </is>
      </c>
      <c r="C8" s="32" t="str">
        <f>IF(BS!C7&gt;=0,"OK","NEGATIVE CASH")</f>
        <v>OK</v>
      </c>
      <c r="D8" s="32" t="str">
        <f>IF(BS!D7&gt;=0,"OK","NEGATIVE CASH")</f>
        <v>OK</v>
      </c>
      <c r="E8" s="32" t="str">
        <f>IF(BS!E7&gt;=0,"OK","NEGATIVE CASH")</f>
        <v>OK</v>
      </c>
      <c r="F8" s="32" t="str">
        <f>IF(BS!F7&gt;=0,"OK","NEGATIVE CASH")</f>
        <v>OK</v>
      </c>
      <c r="G8" s="32" t="str">
        <f>IF(BS!G7&gt;=0,"OK","NEGATIVE CASH")</f>
        <v>OK</v>
      </c>
      <c r="H8" s="32" t="str">
        <f>IF(BS!H7&gt;=0,"OK","NEGATIVE CASH")</f>
        <v>OK</v>
      </c>
    </row>
    <row r="9">
      <c r="A9" s="13" t="inlineStr">
        <is>
          <t>Cash flow statement agrees with the balance sheet movement</t>
        </is>
      </c>
      <c r="D9" s="32" t="str">
        <f>IF(ABS(CF!D22-((BS!D21-BS!C21)-((BS!D12-BS!D7)-(BS!C12-BS!C7))))&lt;0.01,"OK","CHECK")</f>
        <v>OK</v>
      </c>
      <c r="E9" s="32" t="str">
        <f>IF(ABS(CF!E22-((BS!E21-BS!D21)-((BS!E12-BS!E7)-(BS!D12-BS!D7))))&lt;0.01,"OK","CHECK")</f>
        <v>OK</v>
      </c>
      <c r="F9" s="32" t="str">
        <f>IF(ABS(CF!F22-((BS!F21-BS!E21)-((BS!F12-BS!F7)-(BS!E12-BS!E7))))&lt;0.01,"OK","CHECK")</f>
        <v>OK</v>
      </c>
      <c r="G9" s="32" t="str">
        <f>IF(ABS(CF!G22-((BS!G21-BS!F21)-((BS!G12-BS!G7)-(BS!F12-BS!F7))))&lt;0.01,"OK","CHECK")</f>
        <v>OK</v>
      </c>
      <c r="H9" s="32" t="str">
        <f>IF(ABS(CF!H22-((BS!H21-BS!G21)-((BS!H12-BS!H7)-(BS!G12-BS!G7))))&lt;0.01,"OK","CHECK")</f>
        <v>OK</v>
      </c>
    </row>
    <row r="10">
      <c r="A10" s="13" t="inlineStr">
        <is>
          <t>Percentage inputs are between 0% and 100%</t>
        </is>
      </c>
      <c r="C10" s="32" t="str">
        <f>IF(AND(MIN(Inputs!D27:H27,Inputs!D34:H34,Inputs!D39:H39,Inputs!D28:H28)&gt;=0,MAX(Inputs!D27:H27,Inputs!D34:H34,Inputs!D39:H39,Inputs!D28:H28)&lt;=1),"OK","CHECK INPUTS")</f>
        <v>OK</v>
      </c>
    </row>
    <row r="11">
      <c r="A11" s="13" t="inlineStr">
        <is>
          <t>Every forecast input is filled in</t>
        </is>
      </c>
      <c r="C11" s="32" t="str">
        <f>IF(COUNT(Inputs!D26:H39)=70,"OK","FILL ALL FORECAST INPUTS")</f>
        <v>OK</v>
      </c>
    </row>
    <row r="13">
      <c r="A13" s="26" t="inlineStr">
        <is>
          <t>Overall</t>
        </is>
      </c>
      <c r="C13" s="31" t="str">
        <f>IF(COUNTIF(C7:H11,"OK")=COUNTA(C7:H11),"ALL OK","REVIEW")</f>
        <v>ALL OK</v>
      </c>
    </row>
  </sheetData>
  <conditionalFormatting sqref="C7:H11">
    <cfRule type="expression" priority="1" dxfId="0">
      <formula>C7="OK"</formula>
    </cfRule>
    <cfRule type="expression" priority="2" dxfId="1">
      <formula>AND(C7&lt;&gt;"OK",C7&lt;&gt;"")</formula>
    </cfRule>
  </conditionalFormatting>
  <conditionalFormatting sqref="C13">
    <cfRule type="expression" priority="3" dxfId="0">
      <formula>C13="ALL OK"</formula>
    </cfRule>
    <cfRule type="expression" priority="4" dxfId="1">
      <formula>AND(C13&lt;&gt;"ALL OK",C13&lt;&gt;"")</formula>
    </cfRule>
  </conditionalFormatting>
  <printOptions horizontalCentered="0"/>
  <pageMargins left="0.75" right="0.75" top="1" bottom="1" header="0.5" footer="0.5"/>
  <pageSetup orientation="landscape" fitToHeight="0" fitToWidth="1"/>
  <headerFooter>
    <oddHeader/>
    <oddFooter>&amp;LForwarD²eployed free template, forwardeployed.work/templates&amp;RPage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ForwarD²eployed editorial</dc:creator>
  <dc:title xmlns:dc="http://purl.org/dc/elements/1.1/">Three-statement financial model</dc:title>
  <dc:subject xmlns:dc="http://purl.org/dc/elements/1.1/">Income statement, balance sheet and cash flow</dc:subject>
  <dcterms:created xmlns:dcterms="http://purl.org/dc/terms/" xmlns:xsi="http://www.w3.org/2001/XMLSchema-instance" xsi:type="dcterms:W3CDTF">2026-10-05T12:00:00Z</dcterms:created>
  <dcterms:modified xmlns:dcterms="http://purl.org/dc/terms/" xmlns:xsi="http://www.w3.org/2001/XMLSchema-instance" xsi:type="dcterms:W3CDTF">2026-10-05T18:15:06Z</dcterms:modified>
  <cp:lastModifiedBy>ForwarD²eployed editorial</cp:lastModifiedBy>
  <cp:keywords>template; free; forwardeployed.work</cp:keywords>
</cp:coreProperties>
</file>